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3020" windowHeight="7110" activeTab="0"/>
  </bookViews>
  <sheets>
    <sheet name="Notes" sheetId="1" r:id="rId1"/>
  </sheets>
  <externalReferences>
    <externalReference r:id="rId4"/>
  </externalReferences>
  <definedNames/>
  <calcPr fullCalcOnLoad="1"/>
</workbook>
</file>

<file path=xl/sharedStrings.xml><?xml version="1.0" encoding="utf-8"?>
<sst xmlns="http://schemas.openxmlformats.org/spreadsheetml/2006/main" count="361" uniqueCount="218">
  <si>
    <t>Perak Corporation Berhad</t>
  </si>
  <si>
    <t>(Company no. 210915-U)</t>
  </si>
  <si>
    <t>(Incorporated in Malaysia)</t>
  </si>
  <si>
    <t>NOTES TO THE INTERIM FINANCIAL STATEMENTS - FOURTH QUARTER ENDED 31 DECEMBER 2012</t>
  </si>
  <si>
    <t>A1</t>
  </si>
  <si>
    <t>Basis of Preparation</t>
  </si>
  <si>
    <t>A2</t>
  </si>
  <si>
    <t>Significant accounting policies and application of MFRS 1</t>
  </si>
  <si>
    <t>A3</t>
  </si>
  <si>
    <t>Changes in estimates</t>
  </si>
  <si>
    <t>A4</t>
  </si>
  <si>
    <t>Changes in Composition of the Group</t>
  </si>
  <si>
    <t>A5</t>
  </si>
  <si>
    <t>Segmental Information</t>
  </si>
  <si>
    <t>Current quarter</t>
  </si>
  <si>
    <t>Cumulative quarter</t>
  </si>
  <si>
    <t xml:space="preserve">3 months ended </t>
  </si>
  <si>
    <t xml:space="preserve">12 months ended </t>
  </si>
  <si>
    <t>31/12/12</t>
  </si>
  <si>
    <t>31/12/11</t>
  </si>
  <si>
    <t>Segment revenue</t>
  </si>
  <si>
    <t xml:space="preserve">RM’000 </t>
  </si>
  <si>
    <t>Infrastructure</t>
  </si>
  <si>
    <t>Township development</t>
  </si>
  <si>
    <t>Management services and others</t>
  </si>
  <si>
    <t>Total revenue</t>
  </si>
  <si>
    <t>Eliminations</t>
  </si>
  <si>
    <t>Segment results</t>
  </si>
  <si>
    <t>Comparison between 4Qtr 2012 and 4Qtr 2011</t>
  </si>
  <si>
    <t>Revenue</t>
  </si>
  <si>
    <t>Contribution</t>
  </si>
  <si>
    <t>Segmental Information (cont'd)</t>
  </si>
  <si>
    <t>RM'000</t>
  </si>
  <si>
    <t>% change</t>
  </si>
  <si>
    <t>Port Operations</t>
  </si>
  <si>
    <t>Industrial land</t>
  </si>
  <si>
    <t>Total</t>
  </si>
  <si>
    <t>Profit before tax</t>
  </si>
  <si>
    <t>Throughput</t>
  </si>
  <si>
    <t>LMT(metric tonnes)</t>
  </si>
  <si>
    <t>LBT (metric tonnes)</t>
  </si>
  <si>
    <t>Industrial land sold (acres)</t>
  </si>
  <si>
    <t>total</t>
  </si>
  <si>
    <t>Comparison between 12 months ended 31 December 2012 and 31 December 2011</t>
  </si>
  <si>
    <t>Group summary</t>
  </si>
  <si>
    <t>12 months ended</t>
  </si>
  <si>
    <t>A6</t>
  </si>
  <si>
    <t>Comments about Seasonal or Cyclical Factors</t>
  </si>
  <si>
    <t>A7</t>
  </si>
  <si>
    <t>Profit for the period</t>
  </si>
  <si>
    <t>Profit for the period is arrived at after crediting/(charging):</t>
  </si>
  <si>
    <t>Interest income</t>
  </si>
  <si>
    <t>Interest expense</t>
  </si>
  <si>
    <t>Depreciation and amortisation</t>
  </si>
  <si>
    <t>Allowance of impairment loss in receivables</t>
  </si>
  <si>
    <t>Impairment loss in receivables</t>
  </si>
  <si>
    <t xml:space="preserve">Gain/(Loss) on disposal of property, </t>
  </si>
  <si>
    <t>plant &amp; equipment</t>
  </si>
  <si>
    <t>Dividend income from quoted investment</t>
  </si>
  <si>
    <t>A8</t>
  </si>
  <si>
    <t>Taxation</t>
  </si>
  <si>
    <t>The taxation charge for the Group comprises:</t>
  </si>
  <si>
    <t>Current tax</t>
  </si>
  <si>
    <t xml:space="preserve">Deferred tax </t>
  </si>
  <si>
    <t>A9</t>
  </si>
  <si>
    <t>Earnings Per Share</t>
  </si>
  <si>
    <t>3 months ended</t>
  </si>
  <si>
    <t xml:space="preserve">Profit for the period attributable </t>
  </si>
  <si>
    <t xml:space="preserve">    to ordinary equity holders of </t>
  </si>
  <si>
    <t xml:space="preserve">    the parent (RM'000)</t>
  </si>
  <si>
    <t>Weighted average number of</t>
  </si>
  <si>
    <t xml:space="preserve">    ordinary shares in issue ('000)</t>
  </si>
  <si>
    <t>Basic earnings per share (sen) for:</t>
  </si>
  <si>
    <t>A10</t>
  </si>
  <si>
    <t>Intangible assets</t>
  </si>
  <si>
    <t>A11</t>
  </si>
  <si>
    <t>Cash and cash equivalents</t>
  </si>
  <si>
    <t>Cash and cash equivalents comprised the following amounts:</t>
  </si>
  <si>
    <t>01/01/11</t>
  </si>
  <si>
    <t>Cash and bank balances</t>
  </si>
  <si>
    <t>Less: Pledged deposits</t>
  </si>
  <si>
    <t>A12</t>
  </si>
  <si>
    <t>Fair value hierarchy</t>
  </si>
  <si>
    <t>Level 1 - Quoted prices (unadjusted) in active markets for identical assets or liabilities.</t>
  </si>
  <si>
    <t>Level 2 - Inputs that are based on observable market data, either directly or indirectly.</t>
  </si>
  <si>
    <t>Level 3 - Inputs that are not based on observable market data.</t>
  </si>
  <si>
    <t>Level 1</t>
  </si>
  <si>
    <t>Level 2</t>
  </si>
  <si>
    <t>Level 3</t>
  </si>
  <si>
    <t>31 December 2012</t>
  </si>
  <si>
    <t>Available for sale financial assets</t>
  </si>
  <si>
    <t>Equity shares</t>
  </si>
  <si>
    <t>31 December 2011</t>
  </si>
  <si>
    <t>1 January 2011</t>
  </si>
  <si>
    <t>A13</t>
  </si>
  <si>
    <t>Borrowings</t>
  </si>
  <si>
    <t xml:space="preserve">As at </t>
  </si>
  <si>
    <t>1/1/11</t>
  </si>
  <si>
    <t>(a)</t>
  </si>
  <si>
    <t>Short term borrowings (current)</t>
  </si>
  <si>
    <t>Secured :</t>
  </si>
  <si>
    <t>Hire purchase and lease</t>
  </si>
  <si>
    <t>Margin loan for share financing</t>
  </si>
  <si>
    <t>Revolving credits</t>
  </si>
  <si>
    <t xml:space="preserve">Bai Bithaman Ajil Islamic Debt Securities </t>
  </si>
  <si>
    <t>Unsecured :</t>
  </si>
  <si>
    <t>(b)</t>
  </si>
  <si>
    <t>Long term borrowings (non-current)</t>
  </si>
  <si>
    <t>Total borrowings</t>
  </si>
  <si>
    <t>(c)</t>
  </si>
  <si>
    <t>Currency</t>
  </si>
  <si>
    <t>(d)</t>
  </si>
  <si>
    <t xml:space="preserve">There was no borrowing default or breach of any borrowings agreement by the Group </t>
  </si>
  <si>
    <t>A14</t>
  </si>
  <si>
    <t>Debt and Equity securities</t>
  </si>
  <si>
    <t xml:space="preserve">There were no issuance and repayment of debt securities, share buy-backs and share </t>
  </si>
  <si>
    <t>A15</t>
  </si>
  <si>
    <t xml:space="preserve">Dividends </t>
  </si>
  <si>
    <t>(c ) Date payable will be determined at a later date.</t>
  </si>
  <si>
    <t>(d) Date of entitlement will be determined at a later date.</t>
  </si>
  <si>
    <t>A16</t>
  </si>
  <si>
    <t>Capital Commitments</t>
  </si>
  <si>
    <t>i)</t>
  </si>
  <si>
    <t>Authorised but not contracted for</t>
  </si>
  <si>
    <t>Property, plant and equipment</t>
  </si>
  <si>
    <t>Port facilities</t>
  </si>
  <si>
    <t>Other investment</t>
  </si>
  <si>
    <t>ii)</t>
  </si>
  <si>
    <t>Authorised and contracted for</t>
  </si>
  <si>
    <t>Land and building</t>
  </si>
  <si>
    <t>A17</t>
  </si>
  <si>
    <t>Changes in Contingent Liabilities and Contingent Assets</t>
  </si>
  <si>
    <t>A18</t>
  </si>
  <si>
    <t>Related party transactions</t>
  </si>
  <si>
    <t>The following table provides information on the transactions which have been entered into</t>
  </si>
  <si>
    <t>with related parties.</t>
  </si>
  <si>
    <t>Transactions with:</t>
  </si>
  <si>
    <t xml:space="preserve">3 months </t>
  </si>
  <si>
    <t xml:space="preserve">12 months </t>
  </si>
  <si>
    <t>ended</t>
  </si>
  <si>
    <t>Ultimate Holding Corporation ("UHC")</t>
  </si>
  <si>
    <t>Advances received/(paid)</t>
  </si>
  <si>
    <t>Management fees</t>
  </si>
  <si>
    <t>Project expenditure</t>
  </si>
  <si>
    <t>Rental payable</t>
  </si>
  <si>
    <t>Project management income</t>
  </si>
  <si>
    <t>Rental income</t>
  </si>
  <si>
    <t>Purchase of land</t>
  </si>
  <si>
    <t>Repayment of advances</t>
  </si>
  <si>
    <t>Fellow subsidiaries of the UHC</t>
  </si>
  <si>
    <t>Related parties</t>
  </si>
  <si>
    <t xml:space="preserve">Companies in which a director of a subsidiary, </t>
  </si>
  <si>
    <t xml:space="preserve">   have substantial interests:</t>
  </si>
  <si>
    <t>Fixed monthly charges</t>
  </si>
  <si>
    <t>Port services receivable</t>
  </si>
  <si>
    <t>Waiver of debts</t>
  </si>
  <si>
    <t>Related party transactions (cont'd)</t>
  </si>
  <si>
    <t>ended are as follows:</t>
  </si>
  <si>
    <t>Account balance with UHC</t>
  </si>
  <si>
    <t>Receivables</t>
  </si>
  <si>
    <t>Payables</t>
  </si>
  <si>
    <t>Account balances with fellow subsidiaries</t>
  </si>
  <si>
    <t>Account balances with related parties</t>
  </si>
  <si>
    <t>A19</t>
  </si>
  <si>
    <t>Significant event</t>
  </si>
  <si>
    <t>A20</t>
  </si>
  <si>
    <t>Explanatory notes pursuant to Bursa Malaysia Listing Requirements: Chapter 9, Appendix 9B,</t>
  </si>
  <si>
    <t>Part A</t>
  </si>
  <si>
    <t>B1</t>
  </si>
  <si>
    <t>Performance Review</t>
  </si>
  <si>
    <t>B2</t>
  </si>
  <si>
    <t>Comment on Material Change in Profit Before Taxation</t>
  </si>
  <si>
    <t>B3</t>
  </si>
  <si>
    <t>Commentary on Prospects</t>
  </si>
  <si>
    <t>B4</t>
  </si>
  <si>
    <t>Profit Forecast or Profit Guarantee</t>
  </si>
  <si>
    <t>B5</t>
  </si>
  <si>
    <t>Corporate Proposals</t>
  </si>
  <si>
    <t xml:space="preserve">There are no corporate proposals announced and not completed as at the date of this </t>
  </si>
  <si>
    <t>announcement.</t>
  </si>
  <si>
    <t>B6</t>
  </si>
  <si>
    <t>Changes in Material Litigation</t>
  </si>
  <si>
    <t>B7</t>
  </si>
  <si>
    <t>Disclosure of nature of outstanding derivatives</t>
  </si>
  <si>
    <t>B8</t>
  </si>
  <si>
    <t>Rationale for entering into derivatives</t>
  </si>
  <si>
    <t xml:space="preserve">The Group did not enter into any derivatives during the year ended 31 December 2012 or the </t>
  </si>
  <si>
    <t>previous financial year ended 31 December 2011.</t>
  </si>
  <si>
    <t>B9</t>
  </si>
  <si>
    <t>Risks and policies of derivatives</t>
  </si>
  <si>
    <t>B10</t>
  </si>
  <si>
    <t>Disclosure of gains/losses arising from fair value changes of financial liabilities</t>
  </si>
  <si>
    <t>The Group did not have any financial liabilities measured at fair value through profit or loss</t>
  </si>
  <si>
    <t xml:space="preserve"> as at 31 December 2012 and 31 December 2011.</t>
  </si>
  <si>
    <t>B11</t>
  </si>
  <si>
    <t>Realised and unrealised profit/losses</t>
  </si>
  <si>
    <t>Current financial year:</t>
  </si>
  <si>
    <t>Total retained profit of the Company and its subsidiaries</t>
  </si>
  <si>
    <t>-realised</t>
  </si>
  <si>
    <t>-unrealised</t>
  </si>
  <si>
    <t>Consolidation adjustments</t>
  </si>
  <si>
    <t xml:space="preserve">Total Group retained profits </t>
  </si>
  <si>
    <t>B12</t>
  </si>
  <si>
    <t>Auditors' report on preceding annual financial statements</t>
  </si>
  <si>
    <t>The auditors' report on the financial statements for the year ended 31 December 2011 was not</t>
  </si>
  <si>
    <t>qualified.</t>
  </si>
  <si>
    <t>B13</t>
  </si>
  <si>
    <t>Dividend paid</t>
  </si>
  <si>
    <t>The Group's borrowings at the end of the current financial year were as follows:</t>
  </si>
  <si>
    <t>during the current financial year.</t>
  </si>
  <si>
    <t>cancellations in the current financial year.</t>
  </si>
  <si>
    <t>Account balances with significant related parties of the Group at the current financial year</t>
  </si>
  <si>
    <t>There were no outstanding derivatives as at the end of the reporting year.</t>
  </si>
  <si>
    <t xml:space="preserve">      (ii) Previous corresponding year : 2.25 sen (net) per share.</t>
  </si>
  <si>
    <t xml:space="preserve">(a) a final franked dividend of 8.5 sen per share less 25% of tax and tax exempt dividend of 1.1 sen. </t>
  </si>
  <si>
    <t>(b) (i) Amount per share : 7.475 sen (net) per share.</t>
  </si>
  <si>
    <t xml:space="preserve">      (iii) Total dividend for the current financial year : RM7.475 million (2011:RM2.25 million)</t>
  </si>
  <si>
    <t>Material events subsequent to the end of the current financial year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</si>
</sst>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0.0"/>
    <numFmt numFmtId="167" formatCode="0.0%"/>
    <numFmt numFmtId="168" formatCode="_(* #,##0.0_);_(* \(#,##0.0\);_(* &quot;-&quot;??_);_(@_)"/>
    <numFmt numFmtId="169" formatCode="_(* #,##0.00_);_(* \(#,##0.00\);_(* &quot;-&quot;_);_(@_)"/>
  </numFmts>
  <fonts count="33">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name val="Calibri"/>
      <family val="0"/>
    </font>
    <font>
      <sz val="12"/>
      <name val="Calibri"/>
      <family val="0"/>
    </font>
    <font>
      <sz val="12"/>
      <color indexed="8"/>
      <name val="Calibri"/>
      <family val="2"/>
    </font>
    <font>
      <u val="single"/>
      <sz val="12"/>
      <name val="Calibri"/>
      <family val="2"/>
    </font>
    <font>
      <sz val="11"/>
      <name val="Calibri"/>
      <family val="2"/>
    </font>
    <font>
      <sz val="12"/>
      <color indexed="10"/>
      <name val="Calibri"/>
      <family val="2"/>
    </font>
    <font>
      <b/>
      <sz val="10"/>
      <name val="Arial"/>
      <family val="2"/>
    </font>
    <font>
      <sz val="12"/>
      <name val="Arial"/>
      <family val="2"/>
    </font>
    <font>
      <b/>
      <sz val="12"/>
      <color indexed="10"/>
      <name val="Calibri"/>
      <family val="2"/>
    </font>
    <font>
      <sz val="10"/>
      <color indexed="10"/>
      <name val="Arial"/>
      <family val="2"/>
    </font>
    <font>
      <u val="single"/>
      <sz val="10"/>
      <name val="Arial"/>
      <family val="2"/>
    </font>
    <font>
      <b/>
      <i/>
      <sz val="12"/>
      <color indexed="8"/>
      <name val="Calibri"/>
      <family val="2"/>
    </font>
    <font>
      <b/>
      <sz val="12"/>
      <color indexed="8"/>
      <name val="Calibri"/>
      <family val="0"/>
    </font>
    <font>
      <b/>
      <i/>
      <sz val="12"/>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7" fillId="0" borderId="0">
      <alignment/>
      <protection/>
    </xf>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40">
    <xf numFmtId="0" fontId="0" fillId="0" borderId="0" xfId="0" applyAlignment="1">
      <alignment/>
    </xf>
    <xf numFmtId="0" fontId="18" fillId="0" borderId="0" xfId="46" applyNumberFormat="1" applyFont="1" applyFill="1">
      <alignment/>
      <protection/>
    </xf>
    <xf numFmtId="0" fontId="19" fillId="0" borderId="0" xfId="46" applyNumberFormat="1" applyFont="1" applyFill="1">
      <alignment/>
      <protection/>
    </xf>
    <xf numFmtId="0" fontId="20" fillId="0" borderId="0" xfId="0" applyFont="1" applyAlignment="1">
      <alignment/>
    </xf>
    <xf numFmtId="0" fontId="18" fillId="0" borderId="0" xfId="46" applyNumberFormat="1" applyFont="1" applyAlignment="1">
      <alignment horizontal="center"/>
      <protection/>
    </xf>
    <xf numFmtId="165" fontId="19" fillId="0" borderId="0" xfId="46" applyNumberFormat="1" applyFont="1" applyFill="1">
      <alignment/>
      <protection/>
    </xf>
    <xf numFmtId="0" fontId="18" fillId="0" borderId="0" xfId="46" applyNumberFormat="1" applyFont="1" applyAlignment="1" quotePrefix="1">
      <alignment horizontal="center"/>
      <protection/>
    </xf>
    <xf numFmtId="165" fontId="19" fillId="0" borderId="0" xfId="42" applyNumberFormat="1" applyFont="1" applyFill="1" applyAlignment="1">
      <alignment/>
    </xf>
    <xf numFmtId="165" fontId="19" fillId="0" borderId="10" xfId="42" applyNumberFormat="1" applyFont="1" applyFill="1" applyBorder="1" applyAlignment="1">
      <alignment/>
    </xf>
    <xf numFmtId="165" fontId="19" fillId="0" borderId="11" xfId="42" applyNumberFormat="1" applyFont="1" applyFill="1" applyBorder="1" applyAlignment="1">
      <alignment/>
    </xf>
    <xf numFmtId="0" fontId="21" fillId="0" borderId="0" xfId="46" applyNumberFormat="1" applyFont="1" applyFill="1">
      <alignment/>
      <protection/>
    </xf>
    <xf numFmtId="0" fontId="19" fillId="0" borderId="0" xfId="46" applyNumberFormat="1" applyFont="1" applyFill="1" applyAlignment="1">
      <alignment horizontal="center"/>
      <protection/>
    </xf>
    <xf numFmtId="0" fontId="20" fillId="0" borderId="0" xfId="0" applyFont="1" applyAlignment="1">
      <alignment horizontal="center"/>
    </xf>
    <xf numFmtId="14" fontId="20" fillId="0" borderId="0" xfId="0" applyNumberFormat="1" applyFont="1" applyAlignment="1" quotePrefix="1">
      <alignment/>
    </xf>
    <xf numFmtId="0" fontId="20" fillId="0" borderId="0" xfId="0" applyFont="1" applyAlignment="1" quotePrefix="1">
      <alignment/>
    </xf>
    <xf numFmtId="9" fontId="20" fillId="0" borderId="0" xfId="58" applyFont="1" applyAlignment="1">
      <alignment/>
    </xf>
    <xf numFmtId="43" fontId="20" fillId="0" borderId="0" xfId="42" applyFont="1" applyAlignment="1">
      <alignment/>
    </xf>
    <xf numFmtId="43" fontId="20" fillId="0" borderId="12" xfId="42" applyFont="1" applyBorder="1" applyAlignment="1">
      <alignment/>
    </xf>
    <xf numFmtId="0" fontId="18" fillId="0" borderId="0" xfId="0" applyFont="1" applyAlignment="1">
      <alignment/>
    </xf>
    <xf numFmtId="14" fontId="18" fillId="0" borderId="0" xfId="0" applyNumberFormat="1" applyFont="1" applyAlignment="1">
      <alignment horizontal="center" vertical="top" wrapText="1"/>
    </xf>
    <xf numFmtId="0" fontId="18" fillId="0" borderId="0" xfId="0" applyFont="1" applyAlignment="1">
      <alignment horizontal="center" vertical="top" wrapText="1"/>
    </xf>
    <xf numFmtId="0" fontId="22" fillId="0" borderId="0" xfId="0" applyFont="1" applyAlignment="1">
      <alignment/>
    </xf>
    <xf numFmtId="165" fontId="19" fillId="0" borderId="0" xfId="42" applyNumberFormat="1" applyFont="1" applyFill="1" applyAlignment="1">
      <alignment horizontal="center" vertical="top" wrapText="1"/>
    </xf>
    <xf numFmtId="168" fontId="19" fillId="0" borderId="0" xfId="42" applyNumberFormat="1" applyFont="1" applyFill="1" applyAlignment="1">
      <alignment horizontal="right" vertical="top" wrapText="1"/>
    </xf>
    <xf numFmtId="165" fontId="19" fillId="0" borderId="13" xfId="42" applyNumberFormat="1" applyFont="1" applyFill="1" applyBorder="1" applyAlignment="1">
      <alignment horizontal="center" vertical="top" wrapText="1"/>
    </xf>
    <xf numFmtId="168" fontId="19" fillId="0" borderId="13" xfId="42" applyNumberFormat="1" applyFont="1" applyFill="1" applyBorder="1" applyAlignment="1">
      <alignment horizontal="right" vertical="top" wrapText="1"/>
    </xf>
    <xf numFmtId="168" fontId="19" fillId="0" borderId="13" xfId="42" applyNumberFormat="1" applyFont="1" applyFill="1" applyBorder="1" applyAlignment="1">
      <alignment horizontal="center" vertical="top" wrapText="1"/>
    </xf>
    <xf numFmtId="165" fontId="19" fillId="0" borderId="0" xfId="42" applyNumberFormat="1" applyFont="1" applyFill="1" applyBorder="1" applyAlignment="1">
      <alignment horizontal="center" vertical="top" wrapText="1"/>
    </xf>
    <xf numFmtId="0" fontId="18" fillId="0" borderId="0" xfId="46" applyNumberFormat="1" applyFont="1" applyFill="1" applyAlignment="1">
      <alignment horizontal="center"/>
      <protection/>
    </xf>
    <xf numFmtId="0" fontId="18" fillId="0" borderId="0" xfId="0" applyFont="1" applyFill="1" applyAlignment="1">
      <alignment horizontal="center" vertical="top" wrapText="1"/>
    </xf>
    <xf numFmtId="168" fontId="19" fillId="0" borderId="0" xfId="42" applyNumberFormat="1" applyFont="1" applyFill="1" applyAlignment="1">
      <alignment horizontal="center" vertical="top" wrapText="1"/>
    </xf>
    <xf numFmtId="43" fontId="19" fillId="0" borderId="10" xfId="42" applyNumberFormat="1" applyFont="1" applyBorder="1" applyAlignment="1">
      <alignment horizontal="center" vertical="top" wrapText="1"/>
    </xf>
    <xf numFmtId="168" fontId="19" fillId="0" borderId="10" xfId="42" applyNumberFormat="1" applyFont="1" applyFill="1" applyBorder="1" applyAlignment="1">
      <alignment horizontal="center" vertical="top" wrapText="1"/>
    </xf>
    <xf numFmtId="0" fontId="19" fillId="0" borderId="0" xfId="46" applyNumberFormat="1" applyFont="1" applyFill="1" quotePrefix="1">
      <alignment/>
      <protection/>
    </xf>
    <xf numFmtId="43" fontId="19" fillId="0" borderId="12" xfId="42" applyFont="1" applyFill="1" applyBorder="1" applyAlignment="1">
      <alignment/>
    </xf>
    <xf numFmtId="167" fontId="20" fillId="0" borderId="0" xfId="58" applyNumberFormat="1" applyFont="1" applyAlignment="1">
      <alignment/>
    </xf>
    <xf numFmtId="0" fontId="23" fillId="0" borderId="0" xfId="46" applyNumberFormat="1" applyFont="1" applyFill="1">
      <alignment/>
      <protection/>
    </xf>
    <xf numFmtId="3" fontId="19" fillId="0" borderId="0" xfId="0" applyNumberFormat="1" applyFont="1" applyFill="1" applyAlignment="1">
      <alignment horizontal="right" vertical="top" wrapText="1"/>
    </xf>
    <xf numFmtId="165" fontId="19" fillId="0" borderId="0" xfId="42" applyNumberFormat="1" applyFont="1" applyFill="1" applyAlignment="1">
      <alignment vertical="top" wrapText="1"/>
    </xf>
    <xf numFmtId="165" fontId="19" fillId="0" borderId="13" xfId="42" applyNumberFormat="1" applyFont="1" applyFill="1" applyBorder="1" applyAlignment="1">
      <alignment horizontal="right" wrapText="1"/>
    </xf>
    <xf numFmtId="165" fontId="19" fillId="0" borderId="13" xfId="42" applyNumberFormat="1" applyFont="1" applyFill="1" applyBorder="1" applyAlignment="1">
      <alignment vertical="top" wrapText="1"/>
    </xf>
    <xf numFmtId="3" fontId="19" fillId="0" borderId="13" xfId="0" applyNumberFormat="1" applyFont="1" applyFill="1" applyBorder="1" applyAlignment="1">
      <alignment horizontal="right" vertical="top" wrapText="1"/>
    </xf>
    <xf numFmtId="3" fontId="19" fillId="0" borderId="13" xfId="0" applyNumberFormat="1" applyFont="1" applyFill="1" applyBorder="1" applyAlignment="1">
      <alignment horizontal="right" wrapText="1"/>
    </xf>
    <xf numFmtId="3" fontId="19" fillId="0" borderId="0" xfId="0" applyNumberFormat="1" applyFont="1" applyFill="1" applyBorder="1" applyAlignment="1">
      <alignment horizontal="center" vertical="top" wrapText="1"/>
    </xf>
    <xf numFmtId="167" fontId="19" fillId="0" borderId="0" xfId="58" applyNumberFormat="1" applyFont="1" applyFill="1" applyBorder="1" applyAlignment="1">
      <alignment horizontal="center" vertical="top" wrapText="1"/>
    </xf>
    <xf numFmtId="0" fontId="19" fillId="0" borderId="0" xfId="46" applyNumberFormat="1" applyFont="1" applyFill="1" applyBorder="1">
      <alignment/>
      <protection/>
    </xf>
    <xf numFmtId="0" fontId="18" fillId="0" borderId="0" xfId="46" applyNumberFormat="1" applyFont="1">
      <alignment/>
      <protection/>
    </xf>
    <xf numFmtId="0" fontId="24" fillId="0" borderId="0" xfId="46" applyNumberFormat="1" applyFont="1">
      <alignment/>
      <protection/>
    </xf>
    <xf numFmtId="0" fontId="17" fillId="0" borderId="0" xfId="46" applyNumberFormat="1" applyFont="1">
      <alignment/>
      <protection/>
    </xf>
    <xf numFmtId="0" fontId="19" fillId="0" borderId="0" xfId="46" applyNumberFormat="1" applyFont="1">
      <alignment/>
      <protection/>
    </xf>
    <xf numFmtId="165" fontId="19" fillId="0" borderId="0" xfId="42" applyNumberFormat="1" applyFont="1" applyAlignment="1">
      <alignment/>
    </xf>
    <xf numFmtId="0" fontId="24" fillId="0" borderId="0" xfId="46" applyNumberFormat="1" applyFont="1" applyAlignment="1">
      <alignment horizontal="right"/>
      <protection/>
    </xf>
    <xf numFmtId="0" fontId="17" fillId="0" borderId="0" xfId="46" applyNumberFormat="1" applyFont="1" applyAlignment="1">
      <alignment horizontal="right"/>
      <protection/>
    </xf>
    <xf numFmtId="41" fontId="19" fillId="0" borderId="0" xfId="46" applyNumberFormat="1" applyFont="1" applyFill="1">
      <alignment/>
      <protection/>
    </xf>
    <xf numFmtId="41" fontId="19" fillId="0" borderId="0" xfId="46" applyNumberFormat="1" applyFont="1">
      <alignment/>
      <protection/>
    </xf>
    <xf numFmtId="41" fontId="19" fillId="0" borderId="10" xfId="46" applyNumberFormat="1" applyFont="1" applyFill="1" applyBorder="1">
      <alignment/>
      <protection/>
    </xf>
    <xf numFmtId="41" fontId="19" fillId="0" borderId="12" xfId="46" applyNumberFormat="1" applyFont="1" applyBorder="1">
      <alignment/>
      <protection/>
    </xf>
    <xf numFmtId="41" fontId="19" fillId="0" borderId="0" xfId="46" applyNumberFormat="1" applyFont="1" applyBorder="1">
      <alignment/>
      <protection/>
    </xf>
    <xf numFmtId="0" fontId="18" fillId="0" borderId="0" xfId="46" applyNumberFormat="1" applyFont="1" applyAlignment="1">
      <alignment horizontal="right"/>
      <protection/>
    </xf>
    <xf numFmtId="0" fontId="19" fillId="0" borderId="0" xfId="46" applyNumberFormat="1" applyFont="1" applyBorder="1">
      <alignment/>
      <protection/>
    </xf>
    <xf numFmtId="41" fontId="19" fillId="0" borderId="13" xfId="46" applyNumberFormat="1" applyFont="1" applyBorder="1">
      <alignment/>
      <protection/>
    </xf>
    <xf numFmtId="2" fontId="19" fillId="0" borderId="0" xfId="46" applyNumberFormat="1" applyFont="1" applyBorder="1">
      <alignment/>
      <protection/>
    </xf>
    <xf numFmtId="169" fontId="19" fillId="0" borderId="13" xfId="46" applyNumberFormat="1" applyFont="1" applyBorder="1">
      <alignment/>
      <protection/>
    </xf>
    <xf numFmtId="169" fontId="19" fillId="0" borderId="0" xfId="46" applyNumberFormat="1" applyFont="1" applyBorder="1">
      <alignment/>
      <protection/>
    </xf>
    <xf numFmtId="2" fontId="17" fillId="0" borderId="0" xfId="46" applyNumberFormat="1" applyFont="1" applyBorder="1">
      <alignment/>
      <protection/>
    </xf>
    <xf numFmtId="14" fontId="18" fillId="0" borderId="0" xfId="46" applyNumberFormat="1" applyFont="1" applyAlignment="1" quotePrefix="1">
      <alignment horizontal="center"/>
      <protection/>
    </xf>
    <xf numFmtId="165" fontId="19" fillId="0" borderId="11" xfId="42" applyNumberFormat="1" applyFont="1" applyBorder="1" applyAlignment="1">
      <alignment/>
    </xf>
    <xf numFmtId="0" fontId="19" fillId="0" borderId="0" xfId="46" applyNumberFormat="1" applyFont="1" applyAlignment="1">
      <alignment horizontal="center"/>
      <protection/>
    </xf>
    <xf numFmtId="0" fontId="18" fillId="0" borderId="0" xfId="46" applyNumberFormat="1" applyFont="1" applyFill="1" quotePrefix="1">
      <alignment/>
      <protection/>
    </xf>
    <xf numFmtId="165" fontId="19" fillId="0" borderId="10" xfId="42" applyNumberFormat="1" applyFont="1" applyBorder="1" applyAlignment="1">
      <alignment/>
    </xf>
    <xf numFmtId="165" fontId="19" fillId="0" borderId="0" xfId="42" applyNumberFormat="1" applyFont="1" applyBorder="1" applyAlignment="1">
      <alignment/>
    </xf>
    <xf numFmtId="0" fontId="19" fillId="0" borderId="0" xfId="46" applyNumberFormat="1" applyFont="1" applyAlignment="1">
      <alignment horizontal="right"/>
      <protection/>
    </xf>
    <xf numFmtId="0" fontId="21" fillId="0" borderId="0" xfId="46" applyNumberFormat="1" applyFont="1">
      <alignment/>
      <protection/>
    </xf>
    <xf numFmtId="41" fontId="19" fillId="0" borderId="10" xfId="46" applyNumberFormat="1" applyFont="1" applyBorder="1">
      <alignment/>
      <protection/>
    </xf>
    <xf numFmtId="41" fontId="19" fillId="0" borderId="0" xfId="46" applyNumberFormat="1" applyFont="1" applyFill="1" applyBorder="1">
      <alignment/>
      <protection/>
    </xf>
    <xf numFmtId="41" fontId="19" fillId="0" borderId="12" xfId="46" applyNumberFormat="1" applyFont="1" applyFill="1" applyBorder="1">
      <alignment/>
      <protection/>
    </xf>
    <xf numFmtId="41" fontId="19" fillId="0" borderId="11" xfId="46" applyNumberFormat="1" applyFont="1" applyBorder="1">
      <alignment/>
      <protection/>
    </xf>
    <xf numFmtId="0" fontId="18" fillId="0" borderId="0" xfId="46" applyNumberFormat="1" applyFont="1" applyFill="1" applyAlignment="1">
      <alignment horizontal="right"/>
      <protection/>
    </xf>
    <xf numFmtId="0" fontId="18" fillId="0" borderId="0" xfId="46" applyNumberFormat="1" applyFont="1" applyFill="1" applyAlignment="1" quotePrefix="1">
      <alignment horizontal="right"/>
      <protection/>
    </xf>
    <xf numFmtId="14" fontId="18" fillId="0" borderId="0" xfId="46" applyNumberFormat="1" applyFont="1" applyFill="1" applyAlignment="1" quotePrefix="1">
      <alignment horizontal="right"/>
      <protection/>
    </xf>
    <xf numFmtId="41" fontId="19" fillId="0" borderId="11" xfId="46" applyNumberFormat="1" applyFont="1" applyFill="1" applyBorder="1">
      <alignment/>
      <protection/>
    </xf>
    <xf numFmtId="41" fontId="19" fillId="0" borderId="13" xfId="46" applyNumberFormat="1" applyFont="1" applyFill="1" applyBorder="1">
      <alignment/>
      <protection/>
    </xf>
    <xf numFmtId="0" fontId="25" fillId="0" borderId="0" xfId="46" applyNumberFormat="1" applyFont="1">
      <alignment/>
      <protection/>
    </xf>
    <xf numFmtId="14" fontId="18" fillId="0" borderId="0" xfId="46" applyNumberFormat="1" applyFont="1" applyFill="1" applyAlignment="1" quotePrefix="1">
      <alignment horizontal="center"/>
      <protection/>
    </xf>
    <xf numFmtId="165" fontId="23" fillId="0" borderId="0" xfId="42" applyNumberFormat="1" applyFont="1" applyFill="1" applyAlignment="1">
      <alignment/>
    </xf>
    <xf numFmtId="0" fontId="18" fillId="0" borderId="0" xfId="46" applyNumberFormat="1" applyFont="1" applyAlignment="1" quotePrefix="1">
      <alignment horizontal="left"/>
      <protection/>
    </xf>
    <xf numFmtId="0" fontId="26" fillId="0" borderId="0" xfId="46" applyNumberFormat="1" applyFont="1" applyAlignment="1">
      <alignment horizontal="center"/>
      <protection/>
    </xf>
    <xf numFmtId="14" fontId="26" fillId="0" borderId="0" xfId="46" applyNumberFormat="1" applyFont="1" applyFill="1" applyAlignment="1" quotePrefix="1">
      <alignment horizontal="center"/>
      <protection/>
    </xf>
    <xf numFmtId="0" fontId="27" fillId="0" borderId="0" xfId="46" applyNumberFormat="1" applyFont="1">
      <alignment/>
      <protection/>
    </xf>
    <xf numFmtId="0" fontId="27" fillId="0" borderId="0" xfId="46" applyNumberFormat="1" applyFont="1" applyBorder="1">
      <alignment/>
      <protection/>
    </xf>
    <xf numFmtId="0" fontId="23" fillId="0" borderId="0" xfId="46" applyNumberFormat="1" applyFont="1" applyBorder="1">
      <alignment/>
      <protection/>
    </xf>
    <xf numFmtId="165" fontId="23" fillId="0" borderId="0" xfId="42" applyNumberFormat="1" applyFont="1" applyFill="1" applyBorder="1" applyAlignment="1">
      <alignment/>
    </xf>
    <xf numFmtId="165" fontId="19" fillId="0" borderId="0" xfId="42" applyNumberFormat="1" applyFont="1" applyFill="1" applyBorder="1" applyAlignment="1">
      <alignment/>
    </xf>
    <xf numFmtId="165" fontId="23" fillId="0" borderId="10" xfId="42" applyNumberFormat="1" applyFont="1" applyFill="1" applyBorder="1" applyAlignment="1">
      <alignment/>
    </xf>
    <xf numFmtId="165" fontId="27" fillId="0" borderId="0" xfId="42" applyNumberFormat="1" applyFont="1" applyBorder="1" applyAlignment="1">
      <alignment/>
    </xf>
    <xf numFmtId="0" fontId="17" fillId="0" borderId="0" xfId="46" applyNumberFormat="1" applyFont="1" applyBorder="1">
      <alignment/>
      <protection/>
    </xf>
    <xf numFmtId="0" fontId="26" fillId="0" borderId="0" xfId="46" applyNumberFormat="1" applyFont="1" applyFill="1" applyBorder="1" applyAlignment="1" quotePrefix="1">
      <alignment horizontal="right"/>
      <protection/>
    </xf>
    <xf numFmtId="14" fontId="26" fillId="0" borderId="0" xfId="46" applyNumberFormat="1" applyFont="1" applyFill="1" applyBorder="1" applyAlignment="1" quotePrefix="1">
      <alignment horizontal="right"/>
      <protection/>
    </xf>
    <xf numFmtId="0" fontId="21" fillId="0" borderId="0" xfId="46" applyNumberFormat="1" applyFont="1" applyFill="1" applyBorder="1">
      <alignment/>
      <protection/>
    </xf>
    <xf numFmtId="165" fontId="23" fillId="0" borderId="0" xfId="42" applyNumberFormat="1" applyFont="1" applyBorder="1" applyAlignment="1">
      <alignment/>
    </xf>
    <xf numFmtId="165" fontId="23" fillId="0" borderId="0" xfId="42" applyNumberFormat="1" applyFont="1" applyAlignment="1">
      <alignment/>
    </xf>
    <xf numFmtId="14" fontId="27" fillId="0" borderId="0" xfId="46" applyNumberFormat="1" applyFont="1">
      <alignment/>
      <protection/>
    </xf>
    <xf numFmtId="0" fontId="19" fillId="0" borderId="0" xfId="46" applyNumberFormat="1" applyFont="1" applyAlignment="1">
      <alignment horizontal="left"/>
      <protection/>
    </xf>
    <xf numFmtId="0" fontId="19" fillId="0" borderId="0" xfId="46" applyNumberFormat="1" applyFont="1" quotePrefix="1">
      <alignment/>
      <protection/>
    </xf>
    <xf numFmtId="0" fontId="19" fillId="0" borderId="0" xfId="46" applyNumberFormat="1" applyFont="1" applyFill="1" applyBorder="1" applyAlignment="1">
      <alignment horizontal="justify"/>
      <protection/>
    </xf>
    <xf numFmtId="0" fontId="20" fillId="0" borderId="0" xfId="0" applyFont="1" applyBorder="1" applyAlignment="1">
      <alignment/>
    </xf>
    <xf numFmtId="165" fontId="19" fillId="0" borderId="0" xfId="46" applyNumberFormat="1" applyFont="1" applyFill="1" applyBorder="1">
      <alignment/>
      <protection/>
    </xf>
    <xf numFmtId="0" fontId="18" fillId="0" borderId="0" xfId="46" applyNumberFormat="1" applyFont="1" applyBorder="1" applyAlignment="1">
      <alignment horizontal="center"/>
      <protection/>
    </xf>
    <xf numFmtId="0" fontId="19" fillId="0" borderId="0" xfId="46" applyNumberFormat="1" applyFont="1" applyFill="1" applyBorder="1" applyAlignment="1">
      <alignment horizontal="center"/>
      <protection/>
    </xf>
    <xf numFmtId="0" fontId="20" fillId="0" borderId="0" xfId="0" applyFont="1" applyBorder="1" applyAlignment="1">
      <alignment horizontal="center"/>
    </xf>
    <xf numFmtId="43" fontId="19" fillId="0" borderId="0" xfId="42" applyFont="1" applyFill="1" applyBorder="1" applyAlignment="1">
      <alignment/>
    </xf>
    <xf numFmtId="17" fontId="19" fillId="0" borderId="0" xfId="46" applyNumberFormat="1" applyFont="1" applyFill="1" applyBorder="1">
      <alignment/>
      <protection/>
    </xf>
    <xf numFmtId="17" fontId="20" fillId="0" borderId="0" xfId="0" applyNumberFormat="1" applyFont="1" applyBorder="1" applyAlignment="1">
      <alignment/>
    </xf>
    <xf numFmtId="166" fontId="19" fillId="0" borderId="0" xfId="46" applyNumberFormat="1" applyFont="1" applyFill="1" applyBorder="1">
      <alignment/>
      <protection/>
    </xf>
    <xf numFmtId="167" fontId="19" fillId="0" borderId="0" xfId="58" applyNumberFormat="1" applyFont="1" applyFill="1" applyBorder="1" applyAlignment="1">
      <alignment/>
    </xf>
    <xf numFmtId="0" fontId="19" fillId="0" borderId="0" xfId="46" applyNumberFormat="1" applyFont="1" applyFill="1" applyBorder="1" applyAlignment="1" quotePrefix="1">
      <alignment horizontal="right"/>
      <protection/>
    </xf>
    <xf numFmtId="17" fontId="19" fillId="0" borderId="0" xfId="46" applyNumberFormat="1" applyFont="1" applyFill="1" applyBorder="1" applyAlignment="1" quotePrefix="1">
      <alignment horizontal="right"/>
      <protection/>
    </xf>
    <xf numFmtId="9" fontId="20" fillId="0" borderId="0" xfId="58" applyFont="1" applyBorder="1" applyAlignment="1">
      <alignment/>
    </xf>
    <xf numFmtId="43" fontId="20" fillId="0" borderId="0" xfId="42" applyFont="1" applyBorder="1" applyAlignment="1">
      <alignment/>
    </xf>
    <xf numFmtId="14" fontId="19" fillId="0" borderId="0" xfId="46" applyNumberFormat="1" applyFont="1" applyFill="1" applyBorder="1" quotePrefix="1">
      <alignment/>
      <protection/>
    </xf>
    <xf numFmtId="0" fontId="19" fillId="0" borderId="0" xfId="46" applyNumberFormat="1" applyFont="1" applyFill="1" applyBorder="1" quotePrefix="1">
      <alignment/>
      <protection/>
    </xf>
    <xf numFmtId="14" fontId="20" fillId="0" borderId="0" xfId="0" applyNumberFormat="1" applyFont="1" applyBorder="1" applyAlignment="1" quotePrefix="1">
      <alignment/>
    </xf>
    <xf numFmtId="167" fontId="20" fillId="0" borderId="0" xfId="58" applyNumberFormat="1" applyFont="1" applyBorder="1" applyAlignment="1">
      <alignment/>
    </xf>
    <xf numFmtId="165" fontId="20" fillId="0" borderId="0" xfId="0" applyNumberFormat="1" applyFont="1" applyBorder="1" applyAlignment="1">
      <alignment/>
    </xf>
    <xf numFmtId="10" fontId="20" fillId="0" borderId="0" xfId="58" applyNumberFormat="1" applyFont="1" applyBorder="1" applyAlignment="1">
      <alignment/>
    </xf>
    <xf numFmtId="0" fontId="23" fillId="0" borderId="0" xfId="46" applyNumberFormat="1" applyFont="1" applyFill="1" applyBorder="1">
      <alignment/>
      <protection/>
    </xf>
    <xf numFmtId="168" fontId="19" fillId="0" borderId="0" xfId="42" applyNumberFormat="1" applyFont="1" applyFill="1" applyBorder="1" applyAlignment="1">
      <alignment/>
    </xf>
    <xf numFmtId="43" fontId="23" fillId="0" borderId="0" xfId="46" applyNumberFormat="1" applyFont="1" applyFill="1" applyBorder="1">
      <alignment/>
      <protection/>
    </xf>
    <xf numFmtId="43" fontId="20" fillId="0" borderId="0" xfId="42" applyNumberFormat="1" applyFont="1" applyBorder="1" applyAlignment="1">
      <alignment/>
    </xf>
    <xf numFmtId="0" fontId="17" fillId="0" borderId="0" xfId="46" applyNumberFormat="1" applyFont="1" applyFill="1" applyBorder="1">
      <alignment/>
      <protection/>
    </xf>
    <xf numFmtId="41" fontId="17" fillId="0" borderId="0" xfId="46" applyNumberFormat="1" applyFont="1" applyFill="1" applyBorder="1">
      <alignment/>
      <protection/>
    </xf>
    <xf numFmtId="41" fontId="17" fillId="0" borderId="0" xfId="46" applyNumberFormat="1" applyFont="1" applyBorder="1">
      <alignment/>
      <protection/>
    </xf>
    <xf numFmtId="0" fontId="28" fillId="0" borderId="0" xfId="46" applyNumberFormat="1" applyFont="1" applyBorder="1" applyAlignment="1">
      <alignment horizontal="center"/>
      <protection/>
    </xf>
    <xf numFmtId="0" fontId="17" fillId="0" borderId="0" xfId="46" applyNumberFormat="1" applyFont="1" applyBorder="1" quotePrefix="1">
      <alignment/>
      <protection/>
    </xf>
    <xf numFmtId="14" fontId="17" fillId="0" borderId="0" xfId="46" applyNumberFormat="1" applyFont="1" applyBorder="1">
      <alignment/>
      <protection/>
    </xf>
    <xf numFmtId="43" fontId="17" fillId="0" borderId="0" xfId="42" applyFont="1" applyBorder="1" applyAlignment="1">
      <alignment/>
    </xf>
    <xf numFmtId="0" fontId="29" fillId="0" borderId="0" xfId="0" applyFont="1" applyBorder="1" applyAlignment="1">
      <alignment horizontal="justify" vertical="center" readingOrder="1"/>
    </xf>
    <xf numFmtId="0" fontId="31" fillId="0" borderId="0" xfId="46" applyNumberFormat="1" applyFont="1" applyFill="1">
      <alignment/>
      <protection/>
    </xf>
    <xf numFmtId="0" fontId="18" fillId="0" borderId="0" xfId="46" applyNumberFormat="1" applyFont="1" applyAlignment="1">
      <alignment horizontal="center"/>
      <protection/>
    </xf>
    <xf numFmtId="0" fontId="18" fillId="0" borderId="0" xfId="46" applyNumberFormat="1"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276225</xdr:colOff>
      <xdr:row>194</xdr:row>
      <xdr:rowOff>0</xdr:rowOff>
    </xdr:from>
    <xdr:ext cx="6181725" cy="676275"/>
    <xdr:sp>
      <xdr:nvSpPr>
        <xdr:cNvPr id="1" name="Text Box 31"/>
        <xdr:cNvSpPr txBox="1">
          <a:spLocks noChangeArrowheads="1"/>
        </xdr:cNvSpPr>
      </xdr:nvSpPr>
      <xdr:spPr>
        <a:xfrm>
          <a:off x="276225" y="38766750"/>
          <a:ext cx="6181725" cy="67627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Group’s operations are not materially affected by any seasonal and cyclical factors. However, there is a compensating effect on its results due to the performance of the various segmental activities of the Group.
</a:t>
          </a:r>
        </a:p>
      </xdr:txBody>
    </xdr:sp>
    <xdr:clientData/>
  </xdr:oneCellAnchor>
  <xdr:oneCellAnchor>
    <xdr:from>
      <xdr:col>1</xdr:col>
      <xdr:colOff>0</xdr:colOff>
      <xdr:row>326</xdr:row>
      <xdr:rowOff>9525</xdr:rowOff>
    </xdr:from>
    <xdr:ext cx="6096000" cy="419100"/>
    <xdr:sp>
      <xdr:nvSpPr>
        <xdr:cNvPr id="2" name="Text Box 38"/>
        <xdr:cNvSpPr txBox="1">
          <a:spLocks noChangeArrowheads="1"/>
        </xdr:cNvSpPr>
      </xdr:nvSpPr>
      <xdr:spPr>
        <a:xfrm>
          <a:off x="295275" y="65179575"/>
          <a:ext cx="6096000" cy="41910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amount of commitments for the purchase of property, plant and equipment and port facilities not provided for as at 31 December 2012 is as follows:</a:t>
          </a:r>
        </a:p>
      </xdr:txBody>
    </xdr:sp>
    <xdr:clientData/>
  </xdr:oneCellAnchor>
  <xdr:oneCellAnchor>
    <xdr:from>
      <xdr:col>1</xdr:col>
      <xdr:colOff>9525</xdr:colOff>
      <xdr:row>43</xdr:row>
      <xdr:rowOff>9525</xdr:rowOff>
    </xdr:from>
    <xdr:ext cx="5857875" cy="447675"/>
    <xdr:sp>
      <xdr:nvSpPr>
        <xdr:cNvPr id="3" name="Text Box 40"/>
        <xdr:cNvSpPr txBox="1">
          <a:spLocks noChangeArrowheads="1"/>
        </xdr:cNvSpPr>
      </xdr:nvSpPr>
      <xdr:spPr>
        <a:xfrm>
          <a:off x="304800" y="8610600"/>
          <a:ext cx="5857875" cy="44767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There were no changes in the composition of the Group during the current financial year.</a:t>
          </a:r>
        </a:p>
      </xdr:txBody>
    </xdr:sp>
    <xdr:clientData/>
  </xdr:oneCellAnchor>
  <xdr:oneCellAnchor>
    <xdr:from>
      <xdr:col>0</xdr:col>
      <xdr:colOff>285750</xdr:colOff>
      <xdr:row>74</xdr:row>
      <xdr:rowOff>9525</xdr:rowOff>
    </xdr:from>
    <xdr:ext cx="6162675" cy="5553075"/>
    <xdr:sp>
      <xdr:nvSpPr>
        <xdr:cNvPr id="4" name="Text Box 42"/>
        <xdr:cNvSpPr txBox="1">
          <a:spLocks noChangeArrowheads="1"/>
        </xdr:cNvSpPr>
      </xdr:nvSpPr>
      <xdr:spPr>
        <a:xfrm>
          <a:off x="285750" y="14830425"/>
          <a:ext cx="6162675" cy="555307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All inter-segment transactions have been entered into in the normal course of business and have been established on negotiated terms.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All activities of the Group’s operations are carried out in Malaysia.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There has been no material change in total assets and no differences in the basis of segmentation or in the basis of measurement of segment profit or loss as compared to the last annual financial statements.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Group 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Group Revenue for the current quarter of RM58.7million increased by 3.0% compared with RM57.0 million recorded in the corresponding quarter last year. This was due to the better performance of the township development segment.The profit before tax also increased by 6.4% due to the improved performance by the township development segment.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Infrastructure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infrastructure segment contributed 62% (31/12/11: 78%) and 60% (31/12/11: 79%) respectively towards the Group’s revenue and profit before tax for the current quarter.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Its revenue comprise mainly of revenue from port operations for the provision of port facilities and ancillary services at Lumut Maritime Terminal (LMT) and contractual revenue under the operation and maintenance of Lekir Bulk Terminal ("LBT") besides the revenue from sales and rental of LMT port related industrial land. For the quarter under review, the revenue arose from port operations of RM19.1 million (31/12/11 : RM16.6 million) an increase of 15.6% mainly as a result of higher cargo throughput from LMT port and LBT port of 10.5% and 24.2% respectively with lower land sales by 39.5%. The summary results are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420</xdr:row>
      <xdr:rowOff>9525</xdr:rowOff>
    </xdr:from>
    <xdr:ext cx="6172200" cy="1876425"/>
    <xdr:sp>
      <xdr:nvSpPr>
        <xdr:cNvPr id="5" name="Text Box 51"/>
        <xdr:cNvSpPr txBox="1">
          <a:spLocks noChangeArrowheads="1"/>
        </xdr:cNvSpPr>
      </xdr:nvSpPr>
      <xdr:spPr>
        <a:xfrm>
          <a:off x="295275" y="84000975"/>
          <a:ext cx="6172200" cy="187642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There were no material events subsequent to the end of the current financial year that have not been reflected in these interim financial statement, made up to the latest practicable date except as follows:
On 22 January 2013, the Company had received approval from the shareholders for the Proposed Final Debt Settlement.  The transaction has been completed on 27 February 2013, henceforth the balance debt is reduced by RM40.84 million.</a:t>
          </a:r>
        </a:p>
      </xdr:txBody>
    </xdr:sp>
    <xdr:clientData/>
  </xdr:oneCellAnchor>
  <xdr:oneCellAnchor>
    <xdr:from>
      <xdr:col>1</xdr:col>
      <xdr:colOff>0</xdr:colOff>
      <xdr:row>7</xdr:row>
      <xdr:rowOff>0</xdr:rowOff>
    </xdr:from>
    <xdr:ext cx="6162675" cy="4610100"/>
    <xdr:sp>
      <xdr:nvSpPr>
        <xdr:cNvPr id="6" name="TextBox 6"/>
        <xdr:cNvSpPr txBox="1">
          <a:spLocks noChangeArrowheads="1"/>
        </xdr:cNvSpPr>
      </xdr:nvSpPr>
      <xdr:spPr>
        <a:xfrm>
          <a:off x="295275" y="1400175"/>
          <a:ext cx="6162675" cy="4610100"/>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These condensed consolidated interim financial statements, for the year ended 31 December 2012, have been prepared in accordance with MFRS 134 Interim Financial Reporting and paragraph 9.22 of the Listing Requirements of Bursa Malaysia Securities Berhad. These condensed consolidated interim financial statements also comply with IAS 34 Interim Financial Reporting issued by the International Accounting Standard Board. For the periods up to and including the year 31 December 2011, the Group prepared its financial statements in accordance with applicable Financial Reporting Standards ("FRS").
These condensed consolidated interim financial statements are the Group's first MFRS condensed consolidated interim financial statements for part of the period covered by the Group's first MFRS annual financial statements for the year ended 31 December 2012. MFRS 1 First-Time Adoption of Malaysian Financial Reporting Standards ("MFRS 1") has been applied.
The explanatory notes attached to these condensed consolidated interim financial statements provide an explanation of events and transactions that are significant to an understanding of the changes in the financial position and performance of the Group since the year ended 31 December 2011.
In preparing its MFRS Statement of Financial Position as at 1 January 2011 (which is also the date of transition), the Group reviewed its accounting policies and considered the transitional opportunities under MFRS 1. The transition from FRS to MFRS has not had a material impact on the statements of financial position, statements of comprehensive income and statements of cashflows.
</a:t>
          </a:r>
        </a:p>
      </xdr:txBody>
    </xdr:sp>
    <xdr:clientData/>
  </xdr:oneCellAnchor>
  <xdr:oneCellAnchor>
    <xdr:from>
      <xdr:col>1</xdr:col>
      <xdr:colOff>9525</xdr:colOff>
      <xdr:row>32</xdr:row>
      <xdr:rowOff>9525</xdr:rowOff>
    </xdr:from>
    <xdr:ext cx="6153150" cy="1133475"/>
    <xdr:sp>
      <xdr:nvSpPr>
        <xdr:cNvPr id="7" name="TextBox 7"/>
        <xdr:cNvSpPr txBox="1">
          <a:spLocks noChangeArrowheads="1"/>
        </xdr:cNvSpPr>
      </xdr:nvSpPr>
      <xdr:spPr>
        <a:xfrm>
          <a:off x="304800" y="6410325"/>
          <a:ext cx="6153150" cy="11334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audited financial statements of the Group for the year ended 31 December 2011 were prepared in accordance with FRS. Except for certain differences, the requirements under FRS and MFRS are similar. The significant accounting policies adopted in preparing this condensed consolidated interim financial statements are consistent with those of the audited financial statements for the year ended 31 December 2011.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oneCellAnchor>
  <xdr:oneCellAnchor>
    <xdr:from>
      <xdr:col>1</xdr:col>
      <xdr:colOff>0</xdr:colOff>
      <xdr:row>39</xdr:row>
      <xdr:rowOff>0</xdr:rowOff>
    </xdr:from>
    <xdr:ext cx="6153150" cy="504825"/>
    <xdr:sp>
      <xdr:nvSpPr>
        <xdr:cNvPr id="8" name="Text Box 30"/>
        <xdr:cNvSpPr txBox="1">
          <a:spLocks noChangeArrowheads="1"/>
        </xdr:cNvSpPr>
      </xdr:nvSpPr>
      <xdr:spPr>
        <a:xfrm>
          <a:off x="295275" y="7800975"/>
          <a:ext cx="6153150" cy="50482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There were no changes in estimates that have had a material effect in the current financial year results.</a:t>
          </a:r>
        </a:p>
      </xdr:txBody>
    </xdr:sp>
    <xdr:clientData/>
  </xdr:oneCellAnchor>
  <xdr:oneCellAnchor>
    <xdr:from>
      <xdr:col>1</xdr:col>
      <xdr:colOff>19050</xdr:colOff>
      <xdr:row>214</xdr:row>
      <xdr:rowOff>0</xdr:rowOff>
    </xdr:from>
    <xdr:ext cx="6124575" cy="600075"/>
    <xdr:sp>
      <xdr:nvSpPr>
        <xdr:cNvPr id="9" name="TextBox 9"/>
        <xdr:cNvSpPr txBox="1">
          <a:spLocks noChangeArrowheads="1"/>
        </xdr:cNvSpPr>
      </xdr:nvSpPr>
      <xdr:spPr>
        <a:xfrm>
          <a:off x="314325" y="42719625"/>
          <a:ext cx="6124575" cy="6000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Save as disclosed above , foreign exchange gain or loss is not applicable and there were no gain/loss on disposal of the quoted investment, </a:t>
          </a:r>
          <a:r>
            <a:rPr lang="en-US" cap="none" sz="1200" b="0" i="0" u="none" baseline="0">
              <a:solidFill>
                <a:srgbClr val="000000"/>
              </a:solidFill>
              <a:latin typeface="Calibri"/>
              <a:ea typeface="Calibri"/>
              <a:cs typeface="Calibri"/>
            </a:rPr>
            <a:t>during the current financial year as well as in the preceding corresponding year. </a:t>
          </a:r>
        </a:p>
      </xdr:txBody>
    </xdr:sp>
    <xdr:clientData/>
  </xdr:oneCellAnchor>
  <xdr:oneCellAnchor>
    <xdr:from>
      <xdr:col>1</xdr:col>
      <xdr:colOff>9525</xdr:colOff>
      <xdr:row>227</xdr:row>
      <xdr:rowOff>190500</xdr:rowOff>
    </xdr:from>
    <xdr:ext cx="6153150" cy="781050"/>
    <xdr:sp>
      <xdr:nvSpPr>
        <xdr:cNvPr id="10" name="Text Box 14"/>
        <xdr:cNvSpPr txBox="1">
          <a:spLocks noChangeArrowheads="1"/>
        </xdr:cNvSpPr>
      </xdr:nvSpPr>
      <xdr:spPr>
        <a:xfrm>
          <a:off x="304800" y="45510450"/>
          <a:ext cx="6153150" cy="78105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Group effective tax rate for the current financial year was higher than the statutory tax rate of 25% (2011: 25%) principally due to losses incurred by certain subsidiaries, certain expenses being disallowed for tax purposes and certain income not being taxable. </a:t>
          </a:r>
        </a:p>
      </xdr:txBody>
    </xdr:sp>
    <xdr:clientData/>
  </xdr:oneCellAnchor>
  <xdr:oneCellAnchor>
    <xdr:from>
      <xdr:col>1</xdr:col>
      <xdr:colOff>0</xdr:colOff>
      <xdr:row>233</xdr:row>
      <xdr:rowOff>0</xdr:rowOff>
    </xdr:from>
    <xdr:ext cx="6153150" cy="742950"/>
    <xdr:sp>
      <xdr:nvSpPr>
        <xdr:cNvPr id="11" name="Text Box 20"/>
        <xdr:cNvSpPr txBox="1">
          <a:spLocks noChangeArrowheads="1"/>
        </xdr:cNvSpPr>
      </xdr:nvSpPr>
      <xdr:spPr>
        <a:xfrm>
          <a:off x="295275" y="46520100"/>
          <a:ext cx="6153150" cy="74295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Basic earnings per share is calculated by dividing profit for the current financial year attributable to ordinary equity holders of the parent by the weighted average number of ordinary shares in issue during the period by the Company.</a:t>
          </a:r>
        </a:p>
      </xdr:txBody>
    </xdr:sp>
    <xdr:clientData/>
  </xdr:oneCellAnchor>
  <xdr:oneCellAnchor>
    <xdr:from>
      <xdr:col>1</xdr:col>
      <xdr:colOff>0</xdr:colOff>
      <xdr:row>265</xdr:row>
      <xdr:rowOff>9525</xdr:rowOff>
    </xdr:from>
    <xdr:ext cx="6162675" cy="390525"/>
    <xdr:sp>
      <xdr:nvSpPr>
        <xdr:cNvPr id="12" name="TextBox 12"/>
        <xdr:cNvSpPr txBox="1">
          <a:spLocks noChangeArrowheads="1"/>
        </xdr:cNvSpPr>
      </xdr:nvSpPr>
      <xdr:spPr>
        <a:xfrm>
          <a:off x="295275" y="52968525"/>
          <a:ext cx="6162675" cy="39052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Group</a:t>
          </a:r>
          <a:r>
            <a:rPr lang="en-US" cap="none" sz="1200" b="0" i="0" u="none" baseline="0">
              <a:solidFill>
                <a:srgbClr val="000000"/>
              </a:solidFill>
              <a:latin typeface="Calibri"/>
              <a:ea typeface="Calibri"/>
              <a:cs typeface="Calibri"/>
            </a:rPr>
            <a:t> uses the following hierarchy for determining the fair value of all financial instruments carried at fair value:</a:t>
          </a:r>
        </a:p>
      </xdr:txBody>
    </xdr:sp>
    <xdr:clientData/>
  </xdr:oneCellAnchor>
  <xdr:oneCellAnchor>
    <xdr:from>
      <xdr:col>2</xdr:col>
      <xdr:colOff>0</xdr:colOff>
      <xdr:row>306</xdr:row>
      <xdr:rowOff>0</xdr:rowOff>
    </xdr:from>
    <xdr:ext cx="4695825" cy="238125"/>
    <xdr:sp>
      <xdr:nvSpPr>
        <xdr:cNvPr id="13" name="Text Box 25"/>
        <xdr:cNvSpPr txBox="1">
          <a:spLocks noChangeArrowheads="1"/>
        </xdr:cNvSpPr>
      </xdr:nvSpPr>
      <xdr:spPr>
        <a:xfrm>
          <a:off x="485775" y="61169550"/>
          <a:ext cx="4695825" cy="238125"/>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Calibri"/>
              <a:ea typeface="Calibri"/>
              <a:cs typeface="Calibri"/>
            </a:rPr>
            <a:t>None of the Group borrowings is denominated in foreign currency.</a:t>
          </a:r>
        </a:p>
      </xdr:txBody>
    </xdr:sp>
    <xdr:clientData/>
  </xdr:oneCellAnchor>
  <xdr:oneCellAnchor>
    <xdr:from>
      <xdr:col>1</xdr:col>
      <xdr:colOff>0</xdr:colOff>
      <xdr:row>448</xdr:row>
      <xdr:rowOff>9525</xdr:rowOff>
    </xdr:from>
    <xdr:ext cx="6124575" cy="1447800"/>
    <xdr:sp>
      <xdr:nvSpPr>
        <xdr:cNvPr id="14" name="Text Box 12"/>
        <xdr:cNvSpPr txBox="1">
          <a:spLocks noChangeArrowheads="1"/>
        </xdr:cNvSpPr>
      </xdr:nvSpPr>
      <xdr:spPr>
        <a:xfrm>
          <a:off x="295275" y="89601675"/>
          <a:ext cx="6124575" cy="1447800"/>
        </a:xfrm>
        <a:prstGeom prst="rect">
          <a:avLst/>
        </a:prstGeom>
        <a:noFill/>
        <a:ln w="9525" cmpd="sng">
          <a:noFill/>
        </a:ln>
      </xdr:spPr>
      <xdr:txBody>
        <a:bodyPr vertOverflow="clip" wrap="square" lIns="27432" tIns="22860" rIns="0" bIns="0"/>
        <a:p>
          <a:pPr algn="just">
            <a:defRPr/>
          </a:pPr>
          <a:r>
            <a:rPr lang="en-US" cap="none" sz="1200" b="0" i="0" u="none" baseline="0">
              <a:solidFill>
                <a:srgbClr val="000000"/>
              </a:solidFill>
              <a:latin typeface="Calibri"/>
              <a:ea typeface="Calibri"/>
              <a:cs typeface="Calibri"/>
            </a:rPr>
            <a:t>The group may be able to achieve satisfactory results for the financial year ending 31 December 2013 though overall results may be affected by the current global economic conditions. This is due to the Group’s long term strategies which shall hold good for the Group’s future prospects and growth. The infrastructure segment shall expect  a moderate growth of its port throughput  to stabilize hereafter. The township development segment shall build on its increased business activities in Bandar Meru Raya resulting in the enhancement of the value of</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its land bank which shall provide higher profit upon future sales of development land.</a:t>
          </a:r>
        </a:p>
      </xdr:txBody>
    </xdr:sp>
    <xdr:clientData/>
  </xdr:oneCellAnchor>
  <xdr:oneCellAnchor>
    <xdr:from>
      <xdr:col>1</xdr:col>
      <xdr:colOff>0</xdr:colOff>
      <xdr:row>457</xdr:row>
      <xdr:rowOff>0</xdr:rowOff>
    </xdr:from>
    <xdr:ext cx="6191250" cy="400050"/>
    <xdr:sp>
      <xdr:nvSpPr>
        <xdr:cNvPr id="15" name="Text Box 13"/>
        <xdr:cNvSpPr txBox="1">
          <a:spLocks noChangeArrowheads="1"/>
        </xdr:cNvSpPr>
      </xdr:nvSpPr>
      <xdr:spPr>
        <a:xfrm>
          <a:off x="295275" y="91392375"/>
          <a:ext cx="6191250" cy="40005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Group has not provided any profit forecast or profit guarantee in a public document in respect of the current financial year.</a:t>
          </a:r>
        </a:p>
      </xdr:txBody>
    </xdr:sp>
    <xdr:clientData/>
  </xdr:oneCellAnchor>
  <xdr:oneCellAnchor>
    <xdr:from>
      <xdr:col>1</xdr:col>
      <xdr:colOff>0</xdr:colOff>
      <xdr:row>465</xdr:row>
      <xdr:rowOff>0</xdr:rowOff>
    </xdr:from>
    <xdr:ext cx="6096000" cy="304800"/>
    <xdr:sp>
      <xdr:nvSpPr>
        <xdr:cNvPr id="16" name="Text Box 18"/>
        <xdr:cNvSpPr txBox="1">
          <a:spLocks noChangeArrowheads="1"/>
        </xdr:cNvSpPr>
      </xdr:nvSpPr>
      <xdr:spPr>
        <a:xfrm>
          <a:off x="295275" y="92992575"/>
          <a:ext cx="6096000" cy="30480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There were no pending material litigations as at the latest practicable date.</a:t>
          </a:r>
        </a:p>
      </xdr:txBody>
    </xdr:sp>
    <xdr:clientData/>
  </xdr:oneCellAnchor>
  <xdr:oneCellAnchor>
    <xdr:from>
      <xdr:col>0</xdr:col>
      <xdr:colOff>276225</xdr:colOff>
      <xdr:row>437</xdr:row>
      <xdr:rowOff>0</xdr:rowOff>
    </xdr:from>
    <xdr:ext cx="6181725" cy="514350"/>
    <xdr:sp>
      <xdr:nvSpPr>
        <xdr:cNvPr id="17" name="TextBox 17"/>
        <xdr:cNvSpPr txBox="1">
          <a:spLocks noChangeArrowheads="1"/>
        </xdr:cNvSpPr>
      </xdr:nvSpPr>
      <xdr:spPr>
        <a:xfrm>
          <a:off x="276225" y="87391875"/>
          <a:ext cx="6181725" cy="514350"/>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Explanatory comments on the performance of each the Group’s business activities are provided in Note A5 above.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oneCellAnchor>
  <xdr:oneCellAnchor>
    <xdr:from>
      <xdr:col>1</xdr:col>
      <xdr:colOff>0</xdr:colOff>
      <xdr:row>441</xdr:row>
      <xdr:rowOff>0</xdr:rowOff>
    </xdr:from>
    <xdr:ext cx="6134100" cy="981075"/>
    <xdr:sp>
      <xdr:nvSpPr>
        <xdr:cNvPr id="18" name="Text Box 11"/>
        <xdr:cNvSpPr txBox="1">
          <a:spLocks noChangeArrowheads="1"/>
        </xdr:cNvSpPr>
      </xdr:nvSpPr>
      <xdr:spPr>
        <a:xfrm>
          <a:off x="295275" y="88191975"/>
          <a:ext cx="6134100" cy="98107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Group made a profit before taxation ("PBT") of RM30.9 million for the current financial quarter ended 31</a:t>
          </a:r>
          <a:r>
            <a:rPr lang="en-US" cap="none" sz="1200" b="0" i="0" u="none" baseline="0">
              <a:solidFill>
                <a:srgbClr val="000000"/>
              </a:solidFill>
              <a:latin typeface="Calibri"/>
              <a:ea typeface="Calibri"/>
              <a:cs typeface="Calibri"/>
            </a:rPr>
            <a:t> December</a:t>
          </a:r>
          <a:r>
            <a:rPr lang="en-US" cap="none" sz="1200" b="0" i="0" u="none" baseline="0">
              <a:solidFill>
                <a:srgbClr val="000000"/>
              </a:solidFill>
              <a:latin typeface="Calibri"/>
              <a:ea typeface="Calibri"/>
              <a:cs typeface="Calibri"/>
            </a:rPr>
            <a:t> 2012 as compared to PBT of RM21.3 million for the immediate preceding quarter ended 30</a:t>
          </a:r>
          <a:r>
            <a:rPr lang="en-US" cap="none" sz="1200" b="0" i="0" u="none" baseline="0">
              <a:solidFill>
                <a:srgbClr val="000000"/>
              </a:solidFill>
              <a:latin typeface="Calibri"/>
              <a:ea typeface="Calibri"/>
              <a:cs typeface="Calibri"/>
            </a:rPr>
            <a:t> September</a:t>
          </a:r>
          <a:r>
            <a:rPr lang="en-US" cap="none" sz="1200" b="0" i="0" u="none" baseline="0">
              <a:solidFill>
                <a:srgbClr val="000000"/>
              </a:solidFill>
              <a:latin typeface="Calibri"/>
              <a:ea typeface="Calibri"/>
              <a:cs typeface="Calibri"/>
            </a:rPr>
            <a:t> 2012. The increase of 45.1% in PBT is mainly due higher to higher land sales by the township development and infrastructure segments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the current financial quarter  as compared to the immediate preceeding</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quarter ended 30 September 2012. </a:t>
          </a:r>
        </a:p>
      </xdr:txBody>
    </xdr:sp>
    <xdr:clientData/>
  </xdr:oneCellAnchor>
  <xdr:oneCellAnchor>
    <xdr:from>
      <xdr:col>1</xdr:col>
      <xdr:colOff>19050</xdr:colOff>
      <xdr:row>252</xdr:row>
      <xdr:rowOff>0</xdr:rowOff>
    </xdr:from>
    <xdr:ext cx="6124575" cy="561975"/>
    <xdr:sp>
      <xdr:nvSpPr>
        <xdr:cNvPr id="19" name="TextBox 19"/>
        <xdr:cNvSpPr txBox="1">
          <a:spLocks noChangeArrowheads="1"/>
        </xdr:cNvSpPr>
      </xdr:nvSpPr>
      <xdr:spPr>
        <a:xfrm>
          <a:off x="314325" y="50349150"/>
          <a:ext cx="6124575" cy="5619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There were</a:t>
          </a:r>
          <a:r>
            <a:rPr lang="en-US" cap="none" sz="1200" b="0" i="0" u="none" baseline="0">
              <a:solidFill>
                <a:srgbClr val="000000"/>
              </a:solidFill>
              <a:latin typeface="Calibri"/>
              <a:ea typeface="Calibri"/>
              <a:cs typeface="Calibri"/>
            </a:rPr>
            <a:t> no changes in estimates of the amounts reported on 1 January 2011/31 December 2011, 1 January 2012 and current financial year ended 31 December 2012.</a:t>
          </a:r>
        </a:p>
      </xdr:txBody>
    </xdr:sp>
    <xdr:clientData/>
  </xdr:oneCellAnchor>
  <xdr:oneCellAnchor>
    <xdr:from>
      <xdr:col>1</xdr:col>
      <xdr:colOff>0</xdr:colOff>
      <xdr:row>180</xdr:row>
      <xdr:rowOff>9525</xdr:rowOff>
    </xdr:from>
    <xdr:ext cx="6134100" cy="2571750"/>
    <xdr:sp>
      <xdr:nvSpPr>
        <xdr:cNvPr id="20" name="TextBox 20"/>
        <xdr:cNvSpPr txBox="1">
          <a:spLocks noChangeArrowheads="1"/>
        </xdr:cNvSpPr>
      </xdr:nvSpPr>
      <xdr:spPr>
        <a:xfrm>
          <a:off x="295275" y="35975925"/>
          <a:ext cx="6134100" cy="2571750"/>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This segment provided revenue and profit before tax of 35% (31/12/11 : 20%) and 31% (31/12/11:21%) respectively to the Group for the current financial year under review.
For the year under review, the revenue increased by 107% to RM54.2 million (31/12/11: RM26.2 million) which was due to higher sales of development lands which contributed 76% of the revenue and the balance from ancillary services. This resulted in increased margins to achieve profit before tax for the current financial year of RM23.8 million (31/12/11 : RM13.1 million).
</a:t>
          </a:r>
          <a:r>
            <a:rPr lang="en-US" cap="none" sz="1200" b="1" i="0" u="none" baseline="0">
              <a:solidFill>
                <a:srgbClr val="000000"/>
              </a:solidFill>
              <a:latin typeface="Calibri"/>
              <a:ea typeface="Calibri"/>
              <a:cs typeface="Calibri"/>
            </a:rPr>
            <a:t>Management services and others</a:t>
          </a:r>
          <a:r>
            <a:rPr lang="en-US" cap="none" sz="1200" b="0" i="0" u="none" baseline="0">
              <a:solidFill>
                <a:srgbClr val="000000"/>
              </a:solidFill>
              <a:latin typeface="Calibri"/>
              <a:ea typeface="Calibri"/>
              <a:cs typeface="Calibri"/>
            </a:rPr>
            <a:t>
The revenue from rental income, dividend from quoted investment and sale of land for the year under review resulted in a profit before tax upon intercompany elimination of RM4.2 million (31/12/11: RM3.2million).
</a:t>
          </a:r>
        </a:p>
      </xdr:txBody>
    </xdr:sp>
    <xdr:clientData/>
  </xdr:oneCellAnchor>
  <xdr:oneCellAnchor>
    <xdr:from>
      <xdr:col>2</xdr:col>
      <xdr:colOff>9525</xdr:colOff>
      <xdr:row>398</xdr:row>
      <xdr:rowOff>190500</xdr:rowOff>
    </xdr:from>
    <xdr:ext cx="5943600" cy="1781175"/>
    <xdr:sp>
      <xdr:nvSpPr>
        <xdr:cNvPr id="21" name="TextBox 21"/>
        <xdr:cNvSpPr txBox="1">
          <a:spLocks noChangeArrowheads="1"/>
        </xdr:cNvSpPr>
      </xdr:nvSpPr>
      <xdr:spPr>
        <a:xfrm>
          <a:off x="495300" y="79781400"/>
          <a:ext cx="5943600" cy="17811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Company had on 28 February 2012 entered into a conditional Settlement Agreement ("Settlement Agreement") with Perak Equity Sdn Bhd ("PESB") to partially settle the total debt of RM104.62 million ("PESB debt") owing as at 31 December 2011 by PESB to the Company by way of set-off against the total purchase consideration of RM70.27 million for two (2) properties to be acquired by the Company from PESB ("Proposed Settlement"). </a:t>
          </a:r>
          <a:r>
            <a:rPr lang="en-US" cap="none" sz="1100" b="0" i="0" u="none" baseline="0">
              <a:solidFill>
                <a:srgbClr val="000000"/>
              </a:solidFill>
              <a:latin typeface="Calibri"/>
              <a:ea typeface="Calibri"/>
              <a:cs typeface="Calibri"/>
            </a:rPr>
            <a:t>The resolutions with respects to the Proposed Settlement have been duly approved by the shareholders of the Company at an Extraordinary General Meeting held on 26 July 2012. The Settlement Agreement has yet to be completed since certain conditions precedent in connection therewith have not been fully met as at to-date.</a:t>
          </a:r>
          <a:r>
            <a:rPr lang="en-US" cap="none" sz="1200" b="0" i="0" u="none" baseline="0">
              <a:solidFill>
                <a:srgbClr val="000000"/>
              </a:solidFill>
              <a:latin typeface="Calibri"/>
              <a:ea typeface="Calibri"/>
              <a:cs typeface="Calibri"/>
            </a:rPr>
            <a:t>
</a:t>
          </a:r>
          <a:r>
            <a:rPr lang="en-US" cap="none" sz="1200" b="0" i="0" u="none" baseline="0">
              <a:solidFill>
                <a:srgbClr val="FF0000"/>
              </a:solidFill>
              <a:latin typeface="Calibri"/>
              <a:ea typeface="Calibri"/>
              <a:cs typeface="Calibri"/>
            </a:rPr>
            <a:t>
</a:t>
          </a:r>
        </a:p>
      </xdr:txBody>
    </xdr:sp>
    <xdr:clientData/>
  </xdr:oneCellAnchor>
  <xdr:oneCellAnchor>
    <xdr:from>
      <xdr:col>1</xdr:col>
      <xdr:colOff>9525</xdr:colOff>
      <xdr:row>142</xdr:row>
      <xdr:rowOff>9525</xdr:rowOff>
    </xdr:from>
    <xdr:ext cx="6134100" cy="2847975"/>
    <xdr:sp>
      <xdr:nvSpPr>
        <xdr:cNvPr id="22" name="TextBox 22"/>
        <xdr:cNvSpPr txBox="1">
          <a:spLocks noChangeArrowheads="1"/>
        </xdr:cNvSpPr>
      </xdr:nvSpPr>
      <xdr:spPr>
        <a:xfrm>
          <a:off x="304800" y="28432125"/>
          <a:ext cx="6134100" cy="28479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Group Revenue for the current financial year of RM155.1 increased by 20.3% as compared with RM128.9million in the perceeding year which was due to better performance by the township development segment which resulted in a corresponding increase of 19.3% in Group profit before tax  achieved of RM75.9 million (31/12/11:RM63.6 million).
</a:t>
          </a:r>
          <a:r>
            <a:rPr lang="en-US" cap="none" sz="1200" b="1" i="0" u="none" baseline="0">
              <a:solidFill>
                <a:srgbClr val="000000"/>
              </a:solidFill>
              <a:latin typeface="Calibri"/>
              <a:ea typeface="Calibri"/>
              <a:cs typeface="Calibri"/>
            </a:rPr>
            <a:t>Infrastructure </a:t>
          </a:r>
          <a:r>
            <a:rPr lang="en-US" cap="none" sz="1200" b="0" i="0" u="none" baseline="0">
              <a:solidFill>
                <a:srgbClr val="000000"/>
              </a:solidFill>
              <a:latin typeface="Calibri"/>
              <a:ea typeface="Calibri"/>
              <a:cs typeface="Calibri"/>
            </a:rPr>
            <a:t>
For the year , the infrastructure segment contributed revenue and profit before tax  of 62% (31/12/11: 75%) and 63% (31/12/11: 74%) respectively to the Group.
There was a lower revenue decreasing from lower land sales of RM22.9 million (31/12/11: RM28.1 million).  The 5.6% increase in revenue from port operation of RM73.0 million (31/12/11 : RM69.1 million) was the result of an increase in throughput at LBT port of 15.6% . Profit before tax achieved of RM47.9 million (31/12/11: RM47.4million) was only 1.1% higher. The summary results are as follows:
</a:t>
          </a:r>
        </a:p>
      </xdr:txBody>
    </xdr:sp>
    <xdr:clientData/>
  </xdr:oneCellAnchor>
  <xdr:oneCellAnchor>
    <xdr:from>
      <xdr:col>1</xdr:col>
      <xdr:colOff>0</xdr:colOff>
      <xdr:row>126</xdr:row>
      <xdr:rowOff>9525</xdr:rowOff>
    </xdr:from>
    <xdr:ext cx="6181725" cy="2752725"/>
    <xdr:sp>
      <xdr:nvSpPr>
        <xdr:cNvPr id="23" name="TextBox 23"/>
        <xdr:cNvSpPr txBox="1">
          <a:spLocks noChangeArrowheads="1"/>
        </xdr:cNvSpPr>
      </xdr:nvSpPr>
      <xdr:spPr>
        <a:xfrm>
          <a:off x="295275" y="25231725"/>
          <a:ext cx="6181725" cy="2752725"/>
        </a:xfrm>
        <a:prstGeom prst="rect">
          <a:avLst/>
        </a:prstGeom>
        <a:noFill/>
        <a:ln w="9525" cmpd="sng">
          <a:noFill/>
        </a:ln>
      </xdr:spPr>
      <xdr:txBody>
        <a:bodyPr vertOverflow="clip" wrap="square"/>
        <a:p>
          <a:pPr algn="just">
            <a:defRPr/>
          </a:pPr>
          <a:r>
            <a:rPr lang="en-US" cap="none" sz="1200" b="1" i="0" u="none" baseline="0">
              <a:solidFill>
                <a:srgbClr val="000000"/>
              </a:solidFill>
              <a:latin typeface="Calibri"/>
              <a:ea typeface="Calibri"/>
              <a:cs typeface="Calibri"/>
            </a:rPr>
            <a:t>Township development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segment provided revenue and profit before tax of of 36.0% (31/12/11 : 20.0%) and 41% (31/12/11: 15%) to the Group for the quarter under review.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segment derives revenue mainly from sales of development land, profits from property development joint ventures and other ancillary services. The revenue increased by 92% to RM22.0 million (31/12/11: RM11.5 million) due to higher sales of development lands at enhanced values and the balance from ancillary services. This resulted in increased margins achieving a profit before tax for the current quarter of RM12.5 million (31/12/11: RM4.3 million).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Management services and others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segment contributed revenue from rental income for the quarter under review. </a:t>
          </a:r>
        </a:p>
      </xdr:txBody>
    </xdr:sp>
    <xdr:clientData/>
  </xdr:oneCellAnchor>
  <xdr:oneCellAnchor>
    <xdr:from>
      <xdr:col>1</xdr:col>
      <xdr:colOff>19050</xdr:colOff>
      <xdr:row>504</xdr:row>
      <xdr:rowOff>0</xdr:rowOff>
    </xdr:from>
    <xdr:ext cx="6143625" cy="942975"/>
    <xdr:sp>
      <xdr:nvSpPr>
        <xdr:cNvPr id="24" name="TextBox 24"/>
        <xdr:cNvSpPr txBox="1">
          <a:spLocks noChangeArrowheads="1"/>
        </xdr:cNvSpPr>
      </xdr:nvSpPr>
      <xdr:spPr>
        <a:xfrm>
          <a:off x="314325" y="100803075"/>
          <a:ext cx="6143625" cy="9429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At the Annual General Meeting</a:t>
          </a:r>
          <a:r>
            <a:rPr lang="en-US" cap="none" sz="1200" b="0" i="0" u="none" baseline="0">
              <a:solidFill>
                <a:srgbClr val="000000"/>
              </a:solidFill>
              <a:latin typeface="Calibri"/>
              <a:ea typeface="Calibri"/>
              <a:cs typeface="Calibri"/>
            </a:rPr>
            <a:t> held on 29 June 2012, the shareholders approved a final dividend of 3.0% per share net of tax in respect of the financial year ended 31 December 2011, amounting to a dividend payable of approximately RM2.250 million which was paid on 16 August 2012.</a:t>
          </a:r>
        </a:p>
      </xdr:txBody>
    </xdr:sp>
    <xdr:clientData/>
  </xdr:oneCellAnchor>
  <xdr:oneCellAnchor>
    <xdr:from>
      <xdr:col>1</xdr:col>
      <xdr:colOff>9525</xdr:colOff>
      <xdr:row>341</xdr:row>
      <xdr:rowOff>9525</xdr:rowOff>
    </xdr:from>
    <xdr:ext cx="6153150" cy="1143000"/>
    <xdr:sp>
      <xdr:nvSpPr>
        <xdr:cNvPr id="25" name="TextBox 25"/>
        <xdr:cNvSpPr txBox="1">
          <a:spLocks noChangeArrowheads="1"/>
        </xdr:cNvSpPr>
      </xdr:nvSpPr>
      <xdr:spPr>
        <a:xfrm>
          <a:off x="304800" y="68199000"/>
          <a:ext cx="6153150" cy="1143000"/>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Group does not have any material contingent liabilities nor contingent assets during the current financial year except that the Company has</a:t>
          </a:r>
          <a:r>
            <a:rPr lang="en-US" cap="none" sz="1200" b="0" i="0" u="none" baseline="0">
              <a:solidFill>
                <a:srgbClr val="000000"/>
              </a:solidFill>
              <a:latin typeface="Calibri"/>
              <a:ea typeface="Calibri"/>
              <a:cs typeface="Calibri"/>
            </a:rPr>
            <a:t> issued a corporate guarantee of RM30.0 million to a financial institution as part of the collateral for a secured revolving credit facility  of RM30.0 million to the Company's wholly owned subsidiary on 8 August 2012. To date, the said subsidiary has only utilised RM12.0 million of the said facility.</a:t>
          </a:r>
        </a:p>
      </xdr:txBody>
    </xdr:sp>
    <xdr:clientData/>
  </xdr:oneCellAnchor>
  <xdr:oneCellAnchor>
    <xdr:from>
      <xdr:col>1</xdr:col>
      <xdr:colOff>9525</xdr:colOff>
      <xdr:row>315</xdr:row>
      <xdr:rowOff>9525</xdr:rowOff>
    </xdr:from>
    <xdr:ext cx="5857875" cy="495300"/>
    <xdr:sp>
      <xdr:nvSpPr>
        <xdr:cNvPr id="26" name="Text Box 30"/>
        <xdr:cNvSpPr txBox="1">
          <a:spLocks noChangeArrowheads="1"/>
        </xdr:cNvSpPr>
      </xdr:nvSpPr>
      <xdr:spPr>
        <a:xfrm>
          <a:off x="304800" y="62979300"/>
          <a:ext cx="5857875" cy="495300"/>
        </a:xfrm>
        <a:prstGeom prst="rect">
          <a:avLst/>
        </a:prstGeom>
        <a:noFill/>
        <a:ln w="9525" cmpd="sng">
          <a:noFill/>
        </a:ln>
      </xdr:spPr>
      <xdr:txBody>
        <a:bodyPr vertOverflow="clip" wrap="square" lIns="27432" tIns="22860" rIns="0" bIns="0"/>
        <a:p>
          <a:pPr algn="just">
            <a:defRPr/>
          </a:pPr>
          <a:r>
            <a:rPr lang="en-US" cap="none" sz="1200" b="0" i="0" u="none" baseline="0">
              <a:solidFill>
                <a:srgbClr val="000000"/>
              </a:solidFill>
              <a:latin typeface="Calibri"/>
              <a:ea typeface="Calibri"/>
              <a:cs typeface="Calibri"/>
            </a:rPr>
            <a:t>The directors recommend a payment of dividend by the Company in respect of the current financial year as follows:</a:t>
          </a:r>
        </a:p>
      </xdr:txBody>
    </xdr:sp>
    <xdr:clientData/>
  </xdr:oneCellAnchor>
  <xdr:oneCellAnchor>
    <xdr:from>
      <xdr:col>2</xdr:col>
      <xdr:colOff>9525</xdr:colOff>
      <xdr:row>408</xdr:row>
      <xdr:rowOff>0</xdr:rowOff>
    </xdr:from>
    <xdr:ext cx="5953125" cy="2114550"/>
    <xdr:sp>
      <xdr:nvSpPr>
        <xdr:cNvPr id="27" name="TextBox 27"/>
        <xdr:cNvSpPr txBox="1">
          <a:spLocks noChangeArrowheads="1"/>
        </xdr:cNvSpPr>
      </xdr:nvSpPr>
      <xdr:spPr>
        <a:xfrm>
          <a:off x="495300" y="81591150"/>
          <a:ext cx="5953125" cy="2114550"/>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On 27 November 2012, the Company had entered into a conditional Share Sale and Debt Settlement Agreement with PESB to acquire 25,300,543 ordinary shares of RM1.00 each reprsenting 8.41% equity interest in Integrax Bhd from PESB for a total consideration of RM40.48 million to be settled by way of set off against the PESB debt ("Proposed Final Debt Settlement").  The PESB debt as at 31 December 2012 totalled RM107.20 million.
PESB is a wholly owned subsidiary of Perbadanan Kemajuan Negeri Perak ("PKNP") which in turn is the immediate holding corporation of PCB, holding a total of 52,898,403 ordinary shares of RM1.00 each in PCB, representing an equity interest of approximately 52.9% as at the date of the announcement.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122012%20group%20accounts%20work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IS"/>
      <sheetName val="CFP"/>
      <sheetName val="CES"/>
      <sheetName val="A2"/>
      <sheetName val="AC"/>
      <sheetName val="BOD"/>
      <sheetName val="summary"/>
      <sheetName val="BUDGET VARIANCE QTR"/>
      <sheetName val="budget ACHIEVE g"/>
      <sheetName val="overview"/>
      <sheetName val="charts 2"/>
      <sheetName val="charts"/>
      <sheetName val="Fin review for presentation"/>
      <sheetName val="Principal activities"/>
      <sheetName val="capex summary"/>
      <sheetName val="cash &amp; cash"/>
      <sheetName val="shareholdings"/>
      <sheetName val="E311212"/>
      <sheetName val="FP311212"/>
      <sheetName val="Note A"/>
      <sheetName val="CI311212 ACC"/>
      <sheetName val="CI311212"/>
      <sheetName val="PERFORMANCE"/>
      <sheetName val="CI311211-3 AUDITED"/>
      <sheetName val="CI311211 AUDITED"/>
      <sheetName val="MI311212"/>
      <sheetName val="CCF"/>
      <sheetName val="CF"/>
      <sheetName val="charts for highlights"/>
      <sheetName val="summary highlights"/>
      <sheetName val="highlights"/>
      <sheetName val="budget 2013"/>
      <sheetName val="B311212 ACC"/>
      <sheetName val="BUDGET 2013 CASH"/>
      <sheetName val="LMTSb -final adjustments"/>
      <sheetName val="CI300911 unaudited"/>
      <sheetName val="CI300912"/>
      <sheetName val="CI300612"/>
      <sheetName val="CI310312"/>
      <sheetName val="B311212"/>
      <sheetName val="B300912"/>
      <sheetName val="B300612"/>
      <sheetName val="B310312"/>
      <sheetName val="E300912"/>
      <sheetName val="JNL ENTRIES"/>
      <sheetName val="E300612"/>
      <sheetName val="MI300912"/>
      <sheetName val="MI300612"/>
      <sheetName val="MI300612(6)"/>
      <sheetName val="JNL TO CONSOL TO ADJ PCBD ACC"/>
      <sheetName val="JA"/>
      <sheetName val="Sheet2"/>
      <sheetName val="E310312"/>
      <sheetName val="MI310312"/>
      <sheetName val="FP310312"/>
      <sheetName val="A15"/>
      <sheetName val="A20"/>
      <sheetName val="A19"/>
      <sheetName val="A17-4(12)"/>
      <sheetName val="A17-4(3)"/>
      <sheetName val="A17-3(3)"/>
      <sheetName val="A17-2 (3)"/>
      <sheetName val="A17-1(3)"/>
      <sheetName val="A30"/>
      <sheetName val="CI010112"/>
      <sheetName val="E010112"/>
      <sheetName val="FP010112"/>
      <sheetName val="PCBD Group FB"/>
      <sheetName val="CI310311"/>
      <sheetName val="FP310311"/>
      <sheetName val="CF310312"/>
      <sheetName val="Reconcile opening balance"/>
      <sheetName val="PCBD group CI"/>
      <sheetName val="Compatibility Report"/>
      <sheetName val="pcbd"/>
    </sheetNames>
    <sheetDataSet>
      <sheetData sheetId="0">
        <row r="34">
          <cell r="D34">
            <v>14026</v>
          </cell>
          <cell r="F34">
            <v>29598</v>
          </cell>
        </row>
      </sheetData>
      <sheetData sheetId="18">
        <row r="23">
          <cell r="G23">
            <v>29732</v>
          </cell>
        </row>
        <row r="66">
          <cell r="M66">
            <v>30418</v>
          </cell>
        </row>
        <row r="77">
          <cell r="M77">
            <v>77223</v>
          </cell>
        </row>
      </sheetData>
      <sheetData sheetId="20">
        <row r="7">
          <cell r="B7">
            <v>12190</v>
          </cell>
          <cell r="C7">
            <v>53028</v>
          </cell>
          <cell r="D7">
            <v>1135</v>
          </cell>
          <cell r="E7">
            <v>12181</v>
          </cell>
          <cell r="F7">
            <v>95998</v>
          </cell>
          <cell r="G7">
            <v>15874</v>
          </cell>
          <cell r="K7">
            <v>-35221</v>
          </cell>
          <cell r="L7">
            <v>-132</v>
          </cell>
        </row>
        <row r="8">
          <cell r="K8">
            <v>10221</v>
          </cell>
        </row>
        <row r="18">
          <cell r="B18">
            <v>9628</v>
          </cell>
          <cell r="C18">
            <v>23310</v>
          </cell>
          <cell r="D18">
            <v>492</v>
          </cell>
          <cell r="E18">
            <v>4212</v>
          </cell>
          <cell r="F18">
            <v>47895</v>
          </cell>
          <cell r="G18">
            <v>15372</v>
          </cell>
          <cell r="H18">
            <v>32</v>
          </cell>
          <cell r="I18">
            <v>-2</v>
          </cell>
        </row>
        <row r="20">
          <cell r="M20">
            <v>-19275</v>
          </cell>
          <cell r="N20">
            <v>-16027</v>
          </cell>
        </row>
        <row r="21">
          <cell r="M21">
            <v>-116</v>
          </cell>
          <cell r="N21">
            <v>-230</v>
          </cell>
        </row>
      </sheetData>
      <sheetData sheetId="21">
        <row r="7">
          <cell r="B7">
            <v>5546</v>
          </cell>
          <cell r="C7">
            <v>21848</v>
          </cell>
          <cell r="D7">
            <v>170</v>
          </cell>
          <cell r="E7">
            <v>0</v>
          </cell>
          <cell r="F7">
            <v>36132</v>
          </cell>
          <cell r="G7">
            <v>10000</v>
          </cell>
          <cell r="K7">
            <v>-15000</v>
          </cell>
          <cell r="L7">
            <v>-33</v>
          </cell>
        </row>
        <row r="18">
          <cell r="B18">
            <v>4826</v>
          </cell>
          <cell r="C18">
            <v>12325</v>
          </cell>
          <cell r="D18">
            <v>189</v>
          </cell>
          <cell r="E18">
            <v>-102</v>
          </cell>
          <cell r="F18">
            <v>18541</v>
          </cell>
          <cell r="G18">
            <v>10064</v>
          </cell>
          <cell r="H18">
            <v>12</v>
          </cell>
          <cell r="I18">
            <v>0</v>
          </cell>
        </row>
        <row r="20">
          <cell r="M20">
            <v>-8214</v>
          </cell>
        </row>
        <row r="21">
          <cell r="M21">
            <v>71</v>
          </cell>
        </row>
      </sheetData>
      <sheetData sheetId="23">
        <row r="7">
          <cell r="B7">
            <v>923</v>
          </cell>
          <cell r="C7">
            <v>10684</v>
          </cell>
          <cell r="D7">
            <v>804</v>
          </cell>
          <cell r="E7">
            <v>0</v>
          </cell>
          <cell r="F7">
            <v>44634</v>
          </cell>
          <cell r="G7">
            <v>0</v>
          </cell>
          <cell r="K7">
            <v>-33</v>
          </cell>
        </row>
        <row r="11">
          <cell r="L11">
            <v>1197</v>
          </cell>
        </row>
        <row r="12">
          <cell r="L12">
            <v>840</v>
          </cell>
        </row>
        <row r="13">
          <cell r="L13">
            <v>-763</v>
          </cell>
        </row>
        <row r="17">
          <cell r="L17">
            <v>1</v>
          </cell>
        </row>
        <row r="18">
          <cell r="B18">
            <v>473</v>
          </cell>
          <cell r="C18">
            <v>3930</v>
          </cell>
          <cell r="D18">
            <v>333</v>
          </cell>
          <cell r="E18">
            <v>129</v>
          </cell>
          <cell r="F18">
            <v>22977</v>
          </cell>
          <cell r="G18">
            <v>-86</v>
          </cell>
          <cell r="H18">
            <v>1</v>
          </cell>
          <cell r="I18">
            <v>-1</v>
          </cell>
        </row>
        <row r="20">
          <cell r="M20">
            <v>-6396</v>
          </cell>
        </row>
        <row r="21">
          <cell r="M21">
            <v>90</v>
          </cell>
        </row>
      </sheetData>
      <sheetData sheetId="24">
        <row r="7">
          <cell r="C7">
            <v>10576216</v>
          </cell>
          <cell r="D7">
            <v>24312977</v>
          </cell>
          <cell r="E7">
            <v>1858162</v>
          </cell>
          <cell r="F7">
            <v>0</v>
          </cell>
          <cell r="G7">
            <v>97217346</v>
          </cell>
          <cell r="H7">
            <v>15646667.73</v>
          </cell>
          <cell r="M7">
            <v>-20703333</v>
          </cell>
        </row>
        <row r="10">
          <cell r="M10">
            <v>-11492</v>
          </cell>
          <cell r="O10">
            <v>7830000</v>
          </cell>
        </row>
        <row r="11">
          <cell r="M11">
            <v>-8640000</v>
          </cell>
        </row>
        <row r="12">
          <cell r="O12">
            <v>2007231</v>
          </cell>
        </row>
        <row r="14">
          <cell r="O14">
            <v>48028</v>
          </cell>
        </row>
        <row r="15">
          <cell r="O15">
            <v>143492</v>
          </cell>
        </row>
        <row r="17">
          <cell r="C17">
            <v>8304066</v>
          </cell>
          <cell r="D17">
            <v>12036479</v>
          </cell>
          <cell r="E17">
            <v>1023013</v>
          </cell>
          <cell r="F17">
            <v>324642.27</v>
          </cell>
          <cell r="G17">
            <v>47367013</v>
          </cell>
          <cell r="H17">
            <v>13913297.280000001</v>
          </cell>
          <cell r="I17">
            <v>2004</v>
          </cell>
          <cell r="J17">
            <v>-4290</v>
          </cell>
        </row>
      </sheetData>
      <sheetData sheetId="26">
        <row r="52">
          <cell r="C52">
            <v>184631</v>
          </cell>
        </row>
        <row r="54">
          <cell r="C54">
            <v>-9766</v>
          </cell>
        </row>
      </sheetData>
      <sheetData sheetId="27">
        <row r="11">
          <cell r="M11">
            <v>-5929</v>
          </cell>
        </row>
        <row r="12">
          <cell r="M12">
            <v>3839</v>
          </cell>
        </row>
        <row r="13">
          <cell r="M13">
            <v>-874</v>
          </cell>
        </row>
        <row r="14">
          <cell r="M14">
            <v>-1960</v>
          </cell>
        </row>
        <row r="17">
          <cell r="M17">
            <v>0</v>
          </cell>
        </row>
        <row r="18">
          <cell r="M18">
            <v>1</v>
          </cell>
        </row>
        <row r="19">
          <cell r="M19">
            <v>3470</v>
          </cell>
        </row>
      </sheetData>
      <sheetData sheetId="55">
        <row r="9">
          <cell r="L9">
            <v>403</v>
          </cell>
        </row>
        <row r="11">
          <cell r="L11">
            <v>-2142</v>
          </cell>
        </row>
        <row r="13">
          <cell r="L13">
            <v>-7</v>
          </cell>
        </row>
        <row r="15">
          <cell r="L15">
            <v>14681</v>
          </cell>
        </row>
        <row r="18">
          <cell r="E18">
            <v>21069</v>
          </cell>
          <cell r="H18">
            <v>-227</v>
          </cell>
        </row>
        <row r="20">
          <cell r="L20">
            <v>20490</v>
          </cell>
        </row>
      </sheetData>
      <sheetData sheetId="58">
        <row r="5">
          <cell r="N5">
            <v>6231</v>
          </cell>
        </row>
        <row r="7">
          <cell r="N7">
            <v>800</v>
          </cell>
        </row>
        <row r="8">
          <cell r="N8">
            <v>800</v>
          </cell>
        </row>
        <row r="9">
          <cell r="N9">
            <v>357</v>
          </cell>
        </row>
        <row r="10">
          <cell r="N10">
            <v>-1135</v>
          </cell>
        </row>
        <row r="11">
          <cell r="N11">
            <v>-2028</v>
          </cell>
        </row>
        <row r="14">
          <cell r="N14">
            <v>3784</v>
          </cell>
        </row>
        <row r="32">
          <cell r="N32">
            <v>-487</v>
          </cell>
        </row>
        <row r="33">
          <cell r="N33">
            <v>9</v>
          </cell>
        </row>
        <row r="34">
          <cell r="N34">
            <v>-360</v>
          </cell>
        </row>
        <row r="35">
          <cell r="N35">
            <v>-358</v>
          </cell>
        </row>
      </sheetData>
      <sheetData sheetId="59">
        <row r="5">
          <cell r="N5">
            <v>5718</v>
          </cell>
        </row>
        <row r="7">
          <cell r="N7">
            <v>200</v>
          </cell>
        </row>
        <row r="8">
          <cell r="N8">
            <v>200</v>
          </cell>
        </row>
        <row r="9">
          <cell r="N9">
            <v>90</v>
          </cell>
        </row>
        <row r="10">
          <cell r="N10">
            <v>-927</v>
          </cell>
        </row>
        <row r="11">
          <cell r="N11">
            <v>-507</v>
          </cell>
        </row>
        <row r="12">
          <cell r="N12">
            <v>0</v>
          </cell>
        </row>
        <row r="14">
          <cell r="N14">
            <v>4146</v>
          </cell>
        </row>
        <row r="31">
          <cell r="N31">
            <v>-241</v>
          </cell>
        </row>
        <row r="32">
          <cell r="N32">
            <v>-858</v>
          </cell>
        </row>
        <row r="33">
          <cell r="N33">
            <v>-360</v>
          </cell>
        </row>
        <row r="34">
          <cell r="N34">
            <v>150</v>
          </cell>
        </row>
      </sheetData>
      <sheetData sheetId="60">
        <row r="20">
          <cell r="N20">
            <v>200</v>
          </cell>
        </row>
        <row r="21">
          <cell r="N21">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08"/>
  <sheetViews>
    <sheetView tabSelected="1" zoomScalePageLayoutView="0" workbookViewId="0" topLeftCell="A1">
      <selection activeCell="A1" sqref="A1"/>
    </sheetView>
  </sheetViews>
  <sheetFormatPr defaultColWidth="11.421875" defaultRowHeight="15"/>
  <cols>
    <col min="1" max="1" width="4.421875" style="2" customWidth="1"/>
    <col min="2" max="2" width="2.8515625" style="2" customWidth="1"/>
    <col min="3" max="4" width="11.421875" style="2" customWidth="1"/>
    <col min="5" max="5" width="20.28125" style="2" customWidth="1"/>
    <col min="6" max="9" width="11.7109375" style="2" customWidth="1"/>
    <col min="10" max="10" width="15.140625" style="45" customWidth="1"/>
    <col min="11" max="12" width="11.421875" style="45" customWidth="1"/>
    <col min="13" max="19" width="11.421875" style="105" customWidth="1"/>
    <col min="20" max="20" width="11.421875" style="3" customWidth="1"/>
    <col min="21" max="16384" width="11.421875" style="2" customWidth="1"/>
  </cols>
  <sheetData>
    <row r="1" spans="1:20" ht="15.75">
      <c r="A1" s="1" t="s">
        <v>0</v>
      </c>
      <c r="M1" s="45"/>
      <c r="N1" s="45"/>
      <c r="O1" s="45"/>
      <c r="P1" s="45"/>
      <c r="Q1" s="45"/>
      <c r="R1" s="45"/>
      <c r="S1" s="45"/>
      <c r="T1" s="2"/>
    </row>
    <row r="2" spans="1:20" ht="15.75">
      <c r="A2" s="2" t="s">
        <v>1</v>
      </c>
      <c r="K2" s="104"/>
      <c r="L2" s="104"/>
      <c r="M2" s="45"/>
      <c r="N2" s="45"/>
      <c r="O2" s="45"/>
      <c r="P2" s="45"/>
      <c r="Q2" s="45"/>
      <c r="R2" s="45"/>
      <c r="S2" s="45"/>
      <c r="T2" s="2"/>
    </row>
    <row r="3" spans="1:20" ht="15.75">
      <c r="A3" s="1" t="s">
        <v>2</v>
      </c>
      <c r="M3" s="45"/>
      <c r="N3" s="45"/>
      <c r="O3" s="45"/>
      <c r="P3" s="45"/>
      <c r="Q3" s="45"/>
      <c r="R3" s="45"/>
      <c r="S3" s="45"/>
      <c r="T3" s="2"/>
    </row>
    <row r="4" spans="1:20" ht="15.75">
      <c r="A4" s="1"/>
      <c r="M4" s="45"/>
      <c r="N4" s="45"/>
      <c r="O4" s="45"/>
      <c r="P4" s="45"/>
      <c r="Q4" s="45"/>
      <c r="R4" s="45"/>
      <c r="S4" s="45"/>
      <c r="T4" s="2"/>
    </row>
    <row r="5" spans="1:20" ht="15.75">
      <c r="A5" s="1" t="s">
        <v>3</v>
      </c>
      <c r="M5" s="45"/>
      <c r="N5" s="45"/>
      <c r="O5" s="45"/>
      <c r="P5" s="45"/>
      <c r="Q5" s="45"/>
      <c r="R5" s="45"/>
      <c r="S5" s="45"/>
      <c r="T5" s="2"/>
    </row>
    <row r="6" spans="1:20" ht="15.75">
      <c r="A6" s="1"/>
      <c r="M6" s="45"/>
      <c r="N6" s="45"/>
      <c r="O6" s="45"/>
      <c r="P6" s="45"/>
      <c r="Q6" s="45"/>
      <c r="R6" s="45"/>
      <c r="S6" s="45"/>
      <c r="T6" s="2"/>
    </row>
    <row r="7" spans="1:20" ht="15.75">
      <c r="A7" s="1" t="s">
        <v>4</v>
      </c>
      <c r="B7" s="1" t="s">
        <v>5</v>
      </c>
      <c r="M7" s="45"/>
      <c r="N7" s="45"/>
      <c r="O7" s="45"/>
      <c r="P7" s="45"/>
      <c r="Q7" s="45"/>
      <c r="R7" s="45"/>
      <c r="S7" s="45"/>
      <c r="T7" s="2"/>
    </row>
    <row r="8" spans="1:20" ht="15.75">
      <c r="A8" s="1"/>
      <c r="M8" s="45"/>
      <c r="N8" s="45"/>
      <c r="O8" s="45"/>
      <c r="P8" s="45"/>
      <c r="Q8" s="45"/>
      <c r="R8" s="45"/>
      <c r="S8" s="45"/>
      <c r="T8" s="2"/>
    </row>
    <row r="9" spans="1:20" ht="15.75">
      <c r="A9" s="1"/>
      <c r="M9" s="45"/>
      <c r="N9" s="45"/>
      <c r="O9" s="45"/>
      <c r="P9" s="45"/>
      <c r="Q9" s="45"/>
      <c r="R9" s="45"/>
      <c r="S9" s="45"/>
      <c r="T9" s="2"/>
    </row>
    <row r="10" spans="1:20" ht="15.75">
      <c r="A10" s="1"/>
      <c r="M10" s="45"/>
      <c r="N10" s="45"/>
      <c r="O10" s="45"/>
      <c r="P10" s="45"/>
      <c r="Q10" s="45"/>
      <c r="R10" s="45"/>
      <c r="S10" s="45"/>
      <c r="T10" s="2"/>
    </row>
    <row r="11" spans="1:20" ht="15.75">
      <c r="A11" s="1"/>
      <c r="M11" s="45"/>
      <c r="N11" s="45"/>
      <c r="O11" s="45"/>
      <c r="P11" s="45"/>
      <c r="Q11" s="45"/>
      <c r="R11" s="45"/>
      <c r="S11" s="45"/>
      <c r="T11" s="2"/>
    </row>
    <row r="12" spans="1:20" ht="15.75">
      <c r="A12" s="1"/>
      <c r="M12" s="45"/>
      <c r="N12" s="45"/>
      <c r="O12" s="45"/>
      <c r="P12" s="45"/>
      <c r="Q12" s="45"/>
      <c r="R12" s="45"/>
      <c r="S12" s="45"/>
      <c r="T12" s="2"/>
    </row>
    <row r="13" spans="1:20" ht="15.75">
      <c r="A13" s="1"/>
      <c r="M13" s="45"/>
      <c r="N13" s="45"/>
      <c r="O13" s="45"/>
      <c r="P13" s="45"/>
      <c r="Q13" s="45"/>
      <c r="R13" s="45"/>
      <c r="S13" s="45"/>
      <c r="T13" s="2"/>
    </row>
    <row r="14" spans="1:20" ht="15.75">
      <c r="A14" s="1"/>
      <c r="M14" s="45"/>
      <c r="N14" s="45"/>
      <c r="O14" s="45"/>
      <c r="P14" s="45"/>
      <c r="Q14" s="45"/>
      <c r="R14" s="45"/>
      <c r="S14" s="45"/>
      <c r="T14" s="2"/>
    </row>
    <row r="15" spans="1:20" ht="15.75">
      <c r="A15" s="1"/>
      <c r="M15" s="45"/>
      <c r="N15" s="45"/>
      <c r="O15" s="45"/>
      <c r="P15" s="45"/>
      <c r="Q15" s="45"/>
      <c r="R15" s="45"/>
      <c r="S15" s="45"/>
      <c r="T15" s="2"/>
    </row>
    <row r="16" spans="1:20" ht="15.75">
      <c r="A16" s="1"/>
      <c r="M16" s="45"/>
      <c r="N16" s="45"/>
      <c r="O16" s="45"/>
      <c r="P16" s="45"/>
      <c r="Q16" s="45"/>
      <c r="R16" s="45"/>
      <c r="S16" s="45"/>
      <c r="T16" s="2"/>
    </row>
    <row r="17" spans="1:20" ht="15.75">
      <c r="A17" s="1"/>
      <c r="M17" s="45"/>
      <c r="N17" s="45"/>
      <c r="O17" s="45"/>
      <c r="P17" s="45"/>
      <c r="Q17" s="45"/>
      <c r="R17" s="45"/>
      <c r="S17" s="45"/>
      <c r="T17" s="2"/>
    </row>
    <row r="18" spans="1:20" ht="15.75">
      <c r="A18" s="1"/>
      <c r="M18" s="45"/>
      <c r="N18" s="45"/>
      <c r="O18" s="45"/>
      <c r="P18" s="45"/>
      <c r="Q18" s="45"/>
      <c r="R18" s="45"/>
      <c r="S18" s="45"/>
      <c r="T18" s="2"/>
    </row>
    <row r="19" spans="1:20" ht="15.75">
      <c r="A19" s="1"/>
      <c r="M19" s="45"/>
      <c r="N19" s="45"/>
      <c r="O19" s="45"/>
      <c r="P19" s="45"/>
      <c r="Q19" s="45"/>
      <c r="R19" s="45"/>
      <c r="S19" s="45"/>
      <c r="T19" s="2"/>
    </row>
    <row r="20" spans="1:20" ht="15.75">
      <c r="A20" s="1"/>
      <c r="M20" s="45"/>
      <c r="N20" s="45"/>
      <c r="O20" s="45"/>
      <c r="P20" s="45"/>
      <c r="Q20" s="45"/>
      <c r="R20" s="45"/>
      <c r="S20" s="45"/>
      <c r="T20" s="2"/>
    </row>
    <row r="21" spans="1:20" ht="15.75">
      <c r="A21" s="1"/>
      <c r="M21" s="45"/>
      <c r="N21" s="45"/>
      <c r="O21" s="45"/>
      <c r="P21" s="45"/>
      <c r="Q21" s="45"/>
      <c r="R21" s="45"/>
      <c r="S21" s="45"/>
      <c r="T21" s="2"/>
    </row>
    <row r="22" spans="1:20" ht="15.75">
      <c r="A22" s="1"/>
      <c r="M22" s="45"/>
      <c r="N22" s="45"/>
      <c r="O22" s="45"/>
      <c r="P22" s="45"/>
      <c r="Q22" s="45"/>
      <c r="R22" s="45"/>
      <c r="S22" s="45"/>
      <c r="T22" s="2"/>
    </row>
    <row r="23" spans="1:20" ht="15.75">
      <c r="A23" s="1"/>
      <c r="M23" s="45"/>
      <c r="N23" s="45"/>
      <c r="O23" s="45"/>
      <c r="P23" s="45"/>
      <c r="Q23" s="45"/>
      <c r="R23" s="45"/>
      <c r="S23" s="45"/>
      <c r="T23" s="2"/>
    </row>
    <row r="24" spans="1:20" ht="15.75">
      <c r="A24" s="1"/>
      <c r="M24" s="45"/>
      <c r="N24" s="45"/>
      <c r="O24" s="45"/>
      <c r="P24" s="45"/>
      <c r="Q24" s="45"/>
      <c r="R24" s="45"/>
      <c r="S24" s="45"/>
      <c r="T24" s="2"/>
    </row>
    <row r="25" spans="1:20" ht="15.75">
      <c r="A25" s="1"/>
      <c r="M25" s="45"/>
      <c r="N25" s="45"/>
      <c r="O25" s="45"/>
      <c r="P25" s="45"/>
      <c r="Q25" s="45"/>
      <c r="R25" s="45"/>
      <c r="S25" s="45"/>
      <c r="T25" s="2"/>
    </row>
    <row r="26" spans="1:20" ht="15.75">
      <c r="A26" s="1"/>
      <c r="M26" s="45"/>
      <c r="N26" s="45"/>
      <c r="O26" s="45"/>
      <c r="P26" s="45"/>
      <c r="Q26" s="45"/>
      <c r="R26" s="45"/>
      <c r="S26" s="45"/>
      <c r="T26" s="2"/>
    </row>
    <row r="27" spans="1:20" ht="15.75">
      <c r="A27" s="1"/>
      <c r="M27" s="45"/>
      <c r="N27" s="45"/>
      <c r="O27" s="45"/>
      <c r="P27" s="45"/>
      <c r="Q27" s="45"/>
      <c r="R27" s="45"/>
      <c r="S27" s="45"/>
      <c r="T27" s="2"/>
    </row>
    <row r="28" spans="1:20" ht="15.75">
      <c r="A28" s="1"/>
      <c r="M28" s="45"/>
      <c r="N28" s="45"/>
      <c r="O28" s="45"/>
      <c r="P28" s="45"/>
      <c r="Q28" s="45"/>
      <c r="R28" s="45"/>
      <c r="S28" s="45"/>
      <c r="T28" s="2"/>
    </row>
    <row r="29" spans="1:20" ht="15.75">
      <c r="A29" s="1"/>
      <c r="M29" s="45"/>
      <c r="N29" s="45"/>
      <c r="O29" s="45"/>
      <c r="P29" s="45"/>
      <c r="Q29" s="45"/>
      <c r="R29" s="45"/>
      <c r="S29" s="45"/>
      <c r="T29" s="2"/>
    </row>
    <row r="30" spans="1:20" ht="15.75">
      <c r="A30" s="137"/>
      <c r="M30" s="45"/>
      <c r="N30" s="45"/>
      <c r="O30" s="45"/>
      <c r="P30" s="45"/>
      <c r="Q30" s="45"/>
      <c r="R30" s="45"/>
      <c r="S30" s="45"/>
      <c r="T30" s="2"/>
    </row>
    <row r="31" spans="1:20" ht="15.75">
      <c r="A31" s="137"/>
      <c r="M31" s="45"/>
      <c r="N31" s="45"/>
      <c r="O31" s="45"/>
      <c r="P31" s="45"/>
      <c r="Q31" s="45"/>
      <c r="R31" s="45"/>
      <c r="S31" s="45"/>
      <c r="T31" s="2"/>
    </row>
    <row r="32" spans="1:20" ht="15.75">
      <c r="A32" s="1" t="s">
        <v>6</v>
      </c>
      <c r="B32" s="1" t="s">
        <v>7</v>
      </c>
      <c r="M32" s="45"/>
      <c r="N32" s="45"/>
      <c r="O32" s="45"/>
      <c r="P32" s="45"/>
      <c r="Q32" s="45"/>
      <c r="R32" s="45"/>
      <c r="S32" s="45"/>
      <c r="T32" s="2"/>
    </row>
    <row r="33" spans="1:20" ht="15.75">
      <c r="A33" s="1"/>
      <c r="M33" s="45"/>
      <c r="N33" s="45"/>
      <c r="O33" s="45"/>
      <c r="P33" s="45"/>
      <c r="Q33" s="45"/>
      <c r="R33" s="45"/>
      <c r="S33" s="45"/>
      <c r="T33" s="2"/>
    </row>
    <row r="34" spans="1:20" ht="15.75">
      <c r="A34" s="1"/>
      <c r="M34" s="45"/>
      <c r="N34" s="45"/>
      <c r="O34" s="45"/>
      <c r="P34" s="45"/>
      <c r="Q34" s="45"/>
      <c r="R34" s="45"/>
      <c r="S34" s="45"/>
      <c r="T34" s="2"/>
    </row>
    <row r="35" ht="15.75"/>
    <row r="36" spans="1:20" ht="15.75">
      <c r="A36" s="1"/>
      <c r="M36" s="45"/>
      <c r="N36" s="45"/>
      <c r="O36" s="45"/>
      <c r="P36" s="45"/>
      <c r="Q36" s="45"/>
      <c r="R36" s="45"/>
      <c r="S36" s="45"/>
      <c r="T36" s="2"/>
    </row>
    <row r="37" spans="1:20" ht="15.75">
      <c r="A37" s="1"/>
      <c r="M37" s="45"/>
      <c r="N37" s="45"/>
      <c r="O37" s="45"/>
      <c r="P37" s="45"/>
      <c r="Q37" s="45"/>
      <c r="R37" s="45"/>
      <c r="S37" s="45"/>
      <c r="T37" s="2"/>
    </row>
    <row r="38" spans="1:20" ht="15.75">
      <c r="A38" s="1"/>
      <c r="M38" s="45"/>
      <c r="N38" s="45"/>
      <c r="O38" s="45"/>
      <c r="P38" s="45"/>
      <c r="Q38" s="45"/>
      <c r="R38" s="45"/>
      <c r="S38" s="45"/>
      <c r="T38" s="2"/>
    </row>
    <row r="39" spans="1:20" ht="15.75">
      <c r="A39" s="1" t="s">
        <v>8</v>
      </c>
      <c r="B39" s="1" t="s">
        <v>9</v>
      </c>
      <c r="M39" s="45"/>
      <c r="N39" s="45"/>
      <c r="O39" s="45"/>
      <c r="P39" s="45"/>
      <c r="Q39" s="45"/>
      <c r="R39" s="45"/>
      <c r="S39" s="45"/>
      <c r="T39" s="2"/>
    </row>
    <row r="40" spans="1:20" ht="15.75">
      <c r="A40" s="1"/>
      <c r="M40" s="45"/>
      <c r="N40" s="45"/>
      <c r="O40" s="45"/>
      <c r="P40" s="45"/>
      <c r="Q40" s="45"/>
      <c r="R40" s="45"/>
      <c r="S40" s="45"/>
      <c r="T40" s="2"/>
    </row>
    <row r="41" spans="1:20" ht="15.75">
      <c r="A41" s="1"/>
      <c r="M41" s="45"/>
      <c r="N41" s="45"/>
      <c r="O41" s="45"/>
      <c r="P41" s="45"/>
      <c r="Q41" s="45"/>
      <c r="R41" s="45"/>
      <c r="S41" s="45"/>
      <c r="T41" s="2"/>
    </row>
    <row r="42" spans="1:20" ht="15.75">
      <c r="A42" s="1"/>
      <c r="M42" s="45"/>
      <c r="N42" s="45"/>
      <c r="O42" s="45"/>
      <c r="P42" s="45"/>
      <c r="Q42" s="45"/>
      <c r="R42" s="45"/>
      <c r="S42" s="45"/>
      <c r="T42" s="2"/>
    </row>
    <row r="43" spans="1:20" ht="15.75">
      <c r="A43" s="1" t="s">
        <v>10</v>
      </c>
      <c r="B43" s="1" t="s">
        <v>11</v>
      </c>
      <c r="M43" s="45"/>
      <c r="N43" s="45"/>
      <c r="O43" s="45"/>
      <c r="P43" s="45"/>
      <c r="Q43" s="45"/>
      <c r="R43" s="45"/>
      <c r="S43" s="45"/>
      <c r="T43" s="2"/>
    </row>
    <row r="44" spans="1:20" ht="15.75">
      <c r="A44" s="1"/>
      <c r="M44" s="45"/>
      <c r="N44" s="45"/>
      <c r="O44" s="45"/>
      <c r="P44" s="45"/>
      <c r="Q44" s="45"/>
      <c r="R44" s="45"/>
      <c r="S44" s="45"/>
      <c r="T44" s="2"/>
    </row>
    <row r="45" spans="1:20" ht="15.75">
      <c r="A45" s="1"/>
      <c r="M45" s="45"/>
      <c r="N45" s="45"/>
      <c r="O45" s="45"/>
      <c r="P45" s="45"/>
      <c r="Q45" s="45"/>
      <c r="R45" s="45"/>
      <c r="S45" s="45"/>
      <c r="T45" s="2"/>
    </row>
    <row r="46" spans="1:20" ht="15.75">
      <c r="A46" s="1"/>
      <c r="M46" s="45"/>
      <c r="N46" s="45"/>
      <c r="O46" s="45"/>
      <c r="P46" s="45"/>
      <c r="Q46" s="45"/>
      <c r="R46" s="45"/>
      <c r="S46" s="45"/>
      <c r="T46" s="2"/>
    </row>
    <row r="47" spans="1:20" ht="15.75">
      <c r="A47" s="1"/>
      <c r="M47" s="45"/>
      <c r="N47" s="45"/>
      <c r="O47" s="45"/>
      <c r="P47" s="45"/>
      <c r="Q47" s="45"/>
      <c r="R47" s="45"/>
      <c r="S47" s="45"/>
      <c r="T47" s="2"/>
    </row>
    <row r="48" spans="1:20" ht="15.75">
      <c r="A48" s="1"/>
      <c r="M48" s="45"/>
      <c r="N48" s="45"/>
      <c r="O48" s="45"/>
      <c r="P48" s="45"/>
      <c r="Q48" s="45"/>
      <c r="R48" s="45"/>
      <c r="S48" s="45"/>
      <c r="T48" s="2"/>
    </row>
    <row r="49" spans="1:20" ht="15.75">
      <c r="A49" s="1"/>
      <c r="M49" s="45"/>
      <c r="N49" s="45"/>
      <c r="O49" s="45"/>
      <c r="P49" s="45"/>
      <c r="Q49" s="45"/>
      <c r="R49" s="45"/>
      <c r="S49" s="45"/>
      <c r="T49" s="2"/>
    </row>
    <row r="50" spans="1:20" ht="15.75">
      <c r="A50" s="1"/>
      <c r="M50" s="45"/>
      <c r="N50" s="45"/>
      <c r="O50" s="45"/>
      <c r="P50" s="45"/>
      <c r="Q50" s="45"/>
      <c r="R50" s="45"/>
      <c r="S50" s="45"/>
      <c r="T50" s="2"/>
    </row>
    <row r="51" spans="1:20" ht="15.75">
      <c r="A51" s="1"/>
      <c r="M51" s="45"/>
      <c r="N51" s="45"/>
      <c r="O51" s="45"/>
      <c r="P51" s="45"/>
      <c r="Q51" s="45"/>
      <c r="R51" s="45"/>
      <c r="S51" s="45"/>
      <c r="T51" s="2"/>
    </row>
    <row r="52" ht="15.75">
      <c r="A52" s="1"/>
    </row>
    <row r="53" ht="15.75">
      <c r="A53" s="1"/>
    </row>
    <row r="54" ht="15.75">
      <c r="A54" s="1"/>
    </row>
    <row r="55" spans="1:12" ht="15.75">
      <c r="A55" s="1" t="s">
        <v>12</v>
      </c>
      <c r="B55" s="1" t="s">
        <v>13</v>
      </c>
      <c r="F55" s="138"/>
      <c r="G55" s="138"/>
      <c r="H55" s="138"/>
      <c r="I55" s="138"/>
      <c r="K55" s="106"/>
      <c r="L55" s="106"/>
    </row>
    <row r="56" spans="1:9" ht="15.75">
      <c r="A56" s="1"/>
      <c r="B56" s="1"/>
      <c r="F56" s="138" t="s">
        <v>14</v>
      </c>
      <c r="G56" s="138"/>
      <c r="H56" s="138" t="s">
        <v>15</v>
      </c>
      <c r="I56" s="138"/>
    </row>
    <row r="57" spans="1:12" ht="15.75">
      <c r="A57" s="1"/>
      <c r="B57" s="1"/>
      <c r="F57" s="138" t="s">
        <v>16</v>
      </c>
      <c r="G57" s="138"/>
      <c r="H57" s="138" t="s">
        <v>17</v>
      </c>
      <c r="I57" s="138"/>
      <c r="J57" s="107"/>
      <c r="K57" s="107"/>
      <c r="L57" s="107"/>
    </row>
    <row r="58" spans="1:12" ht="15.75">
      <c r="A58" s="1"/>
      <c r="F58" s="6" t="s">
        <v>18</v>
      </c>
      <c r="G58" s="6" t="s">
        <v>19</v>
      </c>
      <c r="H58" s="6" t="s">
        <v>18</v>
      </c>
      <c r="I58" s="6" t="s">
        <v>19</v>
      </c>
      <c r="K58" s="106"/>
      <c r="L58" s="106"/>
    </row>
    <row r="59" spans="1:9" ht="15.75">
      <c r="A59" s="1"/>
      <c r="B59" s="1" t="s">
        <v>20</v>
      </c>
      <c r="F59" s="4" t="s">
        <v>21</v>
      </c>
      <c r="G59" s="4" t="s">
        <v>21</v>
      </c>
      <c r="H59" s="4" t="s">
        <v>21</v>
      </c>
      <c r="I59" s="4" t="s">
        <v>21</v>
      </c>
    </row>
    <row r="60" ht="15.75">
      <c r="A60" s="1"/>
    </row>
    <row r="61" spans="1:12" ht="15.75">
      <c r="A61" s="1"/>
      <c r="C61" s="2" t="s">
        <v>22</v>
      </c>
      <c r="F61" s="7">
        <f>'[1]CI311212'!F7</f>
        <v>36132</v>
      </c>
      <c r="G61" s="7">
        <f>'[1]CI311211-3 AUDITED'!F7</f>
        <v>44634</v>
      </c>
      <c r="H61" s="7">
        <f>'[1]CI311212 ACC'!F7</f>
        <v>95998</v>
      </c>
      <c r="I61" s="7">
        <f>'[1]CI311211 AUDITED'!G7/1000</f>
        <v>97217.346</v>
      </c>
      <c r="K61" s="106"/>
      <c r="L61" s="106"/>
    </row>
    <row r="62" spans="1:12" ht="15.75">
      <c r="A62" s="1"/>
      <c r="C62" s="2" t="s">
        <v>23</v>
      </c>
      <c r="F62" s="7">
        <f>'[1]CI311212'!C7+'[1]CI311212'!D7</f>
        <v>22018</v>
      </c>
      <c r="G62" s="7">
        <f>'[1]CI311211-3 AUDITED'!C7+'[1]CI311211-3 AUDITED'!D7</f>
        <v>11488</v>
      </c>
      <c r="H62" s="7">
        <f>'[1]CI311212 ACC'!D7+'[1]CI311212 ACC'!C7</f>
        <v>54163</v>
      </c>
      <c r="I62" s="7">
        <f>('[1]CI311211 AUDITED'!D7+'[1]CI311211 AUDITED'!E7)/1000</f>
        <v>26171.139</v>
      </c>
      <c r="K62" s="106"/>
      <c r="L62" s="106"/>
    </row>
    <row r="63" spans="1:12" ht="15.75">
      <c r="A63" s="1"/>
      <c r="C63" s="2" t="s">
        <v>24</v>
      </c>
      <c r="F63" s="8">
        <f>'[1]CI311212'!B7+'[1]CI311212'!E7+'[1]CI311212'!G7</f>
        <v>15546</v>
      </c>
      <c r="G63" s="8">
        <f>'[1]CI311211-3 AUDITED'!B7+'[1]CI311211-3 AUDITED'!E7+'[1]CI311211-3 AUDITED'!G7</f>
        <v>923</v>
      </c>
      <c r="H63" s="8">
        <f>'[1]CI311212 ACC'!B7+'[1]CI311212 ACC'!E7+'[1]CI311212 ACC'!G7</f>
        <v>40245</v>
      </c>
      <c r="I63" s="8">
        <f>('[1]CI311211 AUDITED'!C7+'[1]CI311211 AUDITED'!F7+'[1]CI311211 AUDITED'!H7)/1000</f>
        <v>26222.88373</v>
      </c>
      <c r="K63" s="106"/>
      <c r="L63" s="106"/>
    </row>
    <row r="64" spans="1:9" ht="15.75">
      <c r="A64" s="1"/>
      <c r="C64" s="2" t="s">
        <v>25</v>
      </c>
      <c r="F64" s="7">
        <f>SUM(F60:F63)</f>
        <v>73696</v>
      </c>
      <c r="G64" s="7">
        <f>SUM(G60:G63)</f>
        <v>57045</v>
      </c>
      <c r="H64" s="7">
        <f>SUM(H60:H63)</f>
        <v>190406</v>
      </c>
      <c r="I64" s="7">
        <f>SUM(I60:I63)</f>
        <v>149611.36873</v>
      </c>
    </row>
    <row r="65" spans="1:9" ht="15.75">
      <c r="A65" s="1"/>
      <c r="C65" s="2" t="s">
        <v>26</v>
      </c>
      <c r="F65" s="7">
        <f>'[1]CI311212'!K7+'[1]CI311212'!L7</f>
        <v>-15033</v>
      </c>
      <c r="G65" s="7">
        <f>'[1]CI311211-3 AUDITED'!K7</f>
        <v>-33</v>
      </c>
      <c r="H65" s="7">
        <f>'[1]CI311212 ACC'!K7+'[1]CI311212 ACC'!L7</f>
        <v>-35353</v>
      </c>
      <c r="I65" s="7">
        <f>'[1]CI311211 AUDITED'!M7/1000</f>
        <v>-20703.333</v>
      </c>
    </row>
    <row r="66" spans="1:9" ht="16.5" thickBot="1">
      <c r="A66" s="1"/>
      <c r="F66" s="9">
        <f>SUM(F64:F65)</f>
        <v>58663</v>
      </c>
      <c r="G66" s="9">
        <f>SUM(G64:G65)</f>
        <v>57012</v>
      </c>
      <c r="H66" s="9">
        <f>SUM(H64:H65)</f>
        <v>155053</v>
      </c>
      <c r="I66" s="9">
        <f>SUM(I64:I65)</f>
        <v>128908.03572999999</v>
      </c>
    </row>
    <row r="67" spans="1:2" ht="15.75">
      <c r="A67" s="1"/>
      <c r="B67" s="2" t="s">
        <v>27</v>
      </c>
    </row>
    <row r="68" spans="1:9" ht="15.75">
      <c r="A68" s="1"/>
      <c r="C68" s="2" t="s">
        <v>22</v>
      </c>
      <c r="F68" s="7">
        <f>'[1]CI311212'!F18</f>
        <v>18541</v>
      </c>
      <c r="G68" s="7">
        <f>'[1]CI311211-3 AUDITED'!F18</f>
        <v>22977</v>
      </c>
      <c r="H68" s="7">
        <f>'[1]CI311212 ACC'!F18</f>
        <v>47895</v>
      </c>
      <c r="I68" s="7">
        <f>'[1]CI311211 AUDITED'!G17/1000</f>
        <v>47367.013</v>
      </c>
    </row>
    <row r="69" spans="1:9" ht="15.75">
      <c r="A69" s="1"/>
      <c r="C69" s="2" t="s">
        <v>23</v>
      </c>
      <c r="F69" s="7">
        <f>'[1]CI311212'!C18+'[1]CI311212'!D18</f>
        <v>12514</v>
      </c>
      <c r="G69" s="7">
        <f>'[1]CI311211-3 AUDITED'!C18+'[1]CI311211-3 AUDITED'!D18</f>
        <v>4263</v>
      </c>
      <c r="H69" s="7">
        <f>'[1]CI311212 ACC'!C18+'[1]CI311212 ACC'!D18</f>
        <v>23802</v>
      </c>
      <c r="I69" s="7">
        <f>('[1]CI311211 AUDITED'!D17+'[1]CI311211 AUDITED'!E17)/1000</f>
        <v>13059.492</v>
      </c>
    </row>
    <row r="70" spans="1:9" ht="15.75">
      <c r="A70" s="1"/>
      <c r="C70" s="2" t="s">
        <v>24</v>
      </c>
      <c r="F70" s="8">
        <f>'[1]CI311212'!B18+'[1]CI311212'!E18+'[1]CI311212'!G18+'[1]CI311212'!H18+'[1]CI311212'!I18</f>
        <v>14800</v>
      </c>
      <c r="G70" s="8">
        <f>'[1]CI311211-3 AUDITED'!B18+'[1]CI311211-3 AUDITED'!E18+'[1]CI311211-3 AUDITED'!G18+'[1]CI311211-3 AUDITED'!H18+'[1]CI311211-3 AUDITED'!I18</f>
        <v>516</v>
      </c>
      <c r="H70" s="8">
        <f>'[1]CI311212 ACC'!B18+'[1]CI311212 ACC'!E18+'[1]CI311212 ACC'!G18+'[1]CI311212 ACC'!H18+'[1]CI311212 ACC'!I18</f>
        <v>29242</v>
      </c>
      <c r="I70" s="8">
        <f>('[1]CI311211 AUDITED'!C17+'[1]CI311211 AUDITED'!F17+'[1]CI311211 AUDITED'!H17+'[1]CI311211 AUDITED'!I17+'[1]CI311211 AUDITED'!J17)/1000</f>
        <v>22539.71955</v>
      </c>
    </row>
    <row r="71" spans="1:9" ht="15.75">
      <c r="A71" s="1"/>
      <c r="F71" s="7">
        <f>SUM(F67:F70)</f>
        <v>45855</v>
      </c>
      <c r="G71" s="7">
        <f>SUM(G67:G70)</f>
        <v>27756</v>
      </c>
      <c r="H71" s="7">
        <f>SUM(H67:H70)</f>
        <v>100939</v>
      </c>
      <c r="I71" s="7">
        <f>SUM(I67:I70)</f>
        <v>82966.22455</v>
      </c>
    </row>
    <row r="72" spans="1:9" ht="15.75">
      <c r="A72" s="1"/>
      <c r="C72" s="2" t="s">
        <v>26</v>
      </c>
      <c r="F72" s="7">
        <f>'[1]CI311212'!K7</f>
        <v>-15000</v>
      </c>
      <c r="G72" s="7">
        <f>'[1]CI311211-3 AUDITED'!K7+'[1]CI311211-3 AUDITED'!L11+'[1]CI311211-3 AUDITED'!L12+'[1]CI311211-3 AUDITED'!L13+'[1]CI311211-3 AUDITED'!L17</f>
        <v>1242</v>
      </c>
      <c r="H72" s="7">
        <f>'[1]CI311212 ACC'!K7+'[1]CI311212 ACC'!K8</f>
        <v>-25000</v>
      </c>
      <c r="I72" s="7">
        <f>('[1]CI311211 AUDITED'!M7+'[1]CI311211 AUDITED'!M10+'[1]CI311211 AUDITED'!M11+'[1]CI311211 AUDITED'!O10+'[1]CI311211 AUDITED'!O12+'[1]CI311211 AUDITED'!O14+'[1]CI311211 AUDITED'!O15)/1000</f>
        <v>-19326.074</v>
      </c>
    </row>
    <row r="73" spans="1:9" ht="16.5" thickBot="1">
      <c r="A73" s="1"/>
      <c r="F73" s="9">
        <f>SUM(F71:F72)</f>
        <v>30855</v>
      </c>
      <c r="G73" s="9">
        <f>SUM(G71:G72)</f>
        <v>28998</v>
      </c>
      <c r="H73" s="9">
        <f>SUM(H71:H72)</f>
        <v>75939</v>
      </c>
      <c r="I73" s="9">
        <f>SUM(I71:I72)</f>
        <v>63640.15055</v>
      </c>
    </row>
    <row r="74" ht="15.75">
      <c r="A74" s="1"/>
    </row>
    <row r="75" ht="15.75"/>
    <row r="76" ht="15.75"/>
    <row r="77" ht="15.75"/>
    <row r="78" ht="15.75"/>
    <row r="79" ht="15.75"/>
    <row r="80" ht="15.75"/>
    <row r="81" ht="15.75"/>
    <row r="82" ht="15.75"/>
    <row r="83" ht="15.75">
      <c r="B83" s="10" t="s">
        <v>28</v>
      </c>
    </row>
    <row r="84" ht="15.75">
      <c r="B84" s="10"/>
    </row>
    <row r="85" spans="10:13" ht="15.75">
      <c r="J85" s="108"/>
      <c r="K85" s="108"/>
      <c r="L85" s="108"/>
      <c r="M85" s="109"/>
    </row>
    <row r="86" spans="10:20" ht="15.75">
      <c r="J86" s="110"/>
      <c r="L86" s="111"/>
      <c r="O86" s="45"/>
      <c r="P86" s="45"/>
      <c r="Q86" s="112"/>
      <c r="T86" s="13"/>
    </row>
    <row r="87" spans="10:20" ht="15.75">
      <c r="J87" s="110"/>
      <c r="L87" s="111"/>
      <c r="O87" s="45"/>
      <c r="P87" s="45"/>
      <c r="Q87" s="112"/>
      <c r="T87" s="14"/>
    </row>
    <row r="88" spans="10:16" ht="15.75">
      <c r="J88" s="113"/>
      <c r="O88" s="45"/>
      <c r="P88" s="45"/>
    </row>
    <row r="89" spans="10:19" ht="15.75">
      <c r="J89" s="114"/>
      <c r="K89" s="114"/>
      <c r="N89" s="114"/>
      <c r="O89" s="114"/>
      <c r="P89" s="114"/>
      <c r="S89" s="114"/>
    </row>
    <row r="90" ht="15.75"/>
    <row r="91" spans="10:18" ht="15.75">
      <c r="J91" s="98"/>
      <c r="K91" s="115"/>
      <c r="L91" s="116"/>
      <c r="M91" s="109"/>
      <c r="N91" s="109"/>
      <c r="Q91" s="115"/>
      <c r="R91" s="116"/>
    </row>
    <row r="92" spans="10:16" ht="15.75">
      <c r="J92" s="105"/>
      <c r="N92" s="117"/>
      <c r="O92" s="118"/>
      <c r="P92" s="118"/>
    </row>
    <row r="93" spans="10:16" ht="15.75">
      <c r="J93" s="105"/>
      <c r="N93" s="117"/>
      <c r="O93" s="118"/>
      <c r="P93" s="118"/>
    </row>
    <row r="94" spans="10:16" ht="15.75">
      <c r="J94" s="105"/>
      <c r="N94" s="117"/>
      <c r="O94" s="118"/>
      <c r="P94" s="118"/>
    </row>
    <row r="95" spans="14:16" ht="15.75">
      <c r="N95" s="117"/>
      <c r="O95" s="118"/>
      <c r="P95" s="118"/>
    </row>
    <row r="96" ht="15.75"/>
    <row r="97" spans="17:20" ht="15.75">
      <c r="Q97" s="45"/>
      <c r="R97" s="45"/>
      <c r="S97" s="45"/>
      <c r="T97" s="2"/>
    </row>
    <row r="98" ht="15.75"/>
    <row r="99" spans="13:20" ht="15.75">
      <c r="M99" s="45"/>
      <c r="N99" s="45"/>
      <c r="O99" s="118"/>
      <c r="Q99" s="45"/>
      <c r="R99" s="45"/>
      <c r="S99" s="45"/>
      <c r="T99" s="2"/>
    </row>
    <row r="100" spans="10:20" ht="15.75">
      <c r="J100" s="105"/>
      <c r="N100" s="117"/>
      <c r="O100" s="118"/>
      <c r="P100" s="118"/>
      <c r="Q100" s="45"/>
      <c r="R100" s="45"/>
      <c r="S100" s="45"/>
      <c r="T100" s="2"/>
    </row>
    <row r="101" spans="10:20" ht="15.75">
      <c r="J101" s="105"/>
      <c r="N101" s="117"/>
      <c r="O101" s="118"/>
      <c r="P101" s="118"/>
      <c r="Q101" s="45"/>
      <c r="R101" s="45"/>
      <c r="S101" s="45"/>
      <c r="T101" s="2"/>
    </row>
    <row r="102" spans="10:20" ht="15.75">
      <c r="J102" s="105"/>
      <c r="N102" s="117"/>
      <c r="O102" s="118"/>
      <c r="P102" s="118"/>
      <c r="Q102" s="45"/>
      <c r="R102" s="45"/>
      <c r="S102" s="45"/>
      <c r="T102" s="2"/>
    </row>
    <row r="103" spans="14:20" ht="15.75">
      <c r="N103" s="117"/>
      <c r="O103" s="118"/>
      <c r="P103" s="118"/>
      <c r="Q103" s="45"/>
      <c r="R103" s="45"/>
      <c r="S103" s="45"/>
      <c r="T103" s="2"/>
    </row>
    <row r="104" spans="17:20" ht="15.75">
      <c r="Q104" s="45"/>
      <c r="R104" s="45"/>
      <c r="S104" s="45"/>
      <c r="T104" s="2"/>
    </row>
    <row r="105" spans="17:20" ht="15.75">
      <c r="Q105" s="45"/>
      <c r="R105" s="45"/>
      <c r="S105" s="45"/>
      <c r="T105" s="2"/>
    </row>
    <row r="109" spans="1:20" ht="15.75">
      <c r="A109" s="1" t="s">
        <v>12</v>
      </c>
      <c r="B109" s="1" t="s">
        <v>31</v>
      </c>
      <c r="Q109" s="45"/>
      <c r="R109" s="45"/>
      <c r="S109" s="45"/>
      <c r="T109" s="2"/>
    </row>
    <row r="110" spans="2:20" ht="15.75">
      <c r="B110" s="18" t="s">
        <v>29</v>
      </c>
      <c r="G110" s="138" t="s">
        <v>14</v>
      </c>
      <c r="H110" s="138"/>
      <c r="Q110" s="45"/>
      <c r="R110" s="45"/>
      <c r="S110" s="45"/>
      <c r="T110" s="2"/>
    </row>
    <row r="111" spans="7:20" ht="15.75">
      <c r="G111" s="6" t="s">
        <v>18</v>
      </c>
      <c r="H111" s="6" t="s">
        <v>19</v>
      </c>
      <c r="I111" s="1"/>
      <c r="M111" s="45"/>
      <c r="N111" s="45"/>
      <c r="O111" s="45"/>
      <c r="P111" s="45"/>
      <c r="Q111" s="45"/>
      <c r="R111" s="45"/>
      <c r="S111" s="45"/>
      <c r="T111" s="2"/>
    </row>
    <row r="112" spans="7:20" ht="15.75">
      <c r="G112" s="19" t="s">
        <v>32</v>
      </c>
      <c r="H112" s="19" t="s">
        <v>32</v>
      </c>
      <c r="I112" s="20" t="s">
        <v>33</v>
      </c>
      <c r="M112" s="45"/>
      <c r="N112" s="45"/>
      <c r="O112" s="45"/>
      <c r="P112" s="45"/>
      <c r="Q112" s="45"/>
      <c r="R112" s="45"/>
      <c r="S112" s="45"/>
      <c r="T112" s="2"/>
    </row>
    <row r="113" spans="2:20" ht="15.75">
      <c r="B113" s="21" t="s">
        <v>34</v>
      </c>
      <c r="G113" s="22">
        <f>21463-2328</f>
        <v>19135</v>
      </c>
      <c r="H113" s="22">
        <f>16558+1</f>
        <v>16559</v>
      </c>
      <c r="I113" s="23">
        <f>(G113-H113)/H113*100</f>
        <v>15.556494957424965</v>
      </c>
      <c r="M113" s="45"/>
      <c r="N113" s="45"/>
      <c r="O113" s="45"/>
      <c r="P113" s="45"/>
      <c r="Q113" s="45"/>
      <c r="R113" s="45"/>
      <c r="S113" s="45"/>
      <c r="T113" s="2"/>
    </row>
    <row r="114" spans="2:20" ht="16.5" thickBot="1">
      <c r="B114" s="2" t="s">
        <v>35</v>
      </c>
      <c r="G114" s="24">
        <v>16997</v>
      </c>
      <c r="H114" s="24">
        <v>28075</v>
      </c>
      <c r="I114" s="25">
        <f>(G114-H114)/H114*100</f>
        <v>-39.45859305431879</v>
      </c>
      <c r="M114" s="45"/>
      <c r="N114" s="45"/>
      <c r="O114" s="45"/>
      <c r="P114" s="45"/>
      <c r="Q114" s="45"/>
      <c r="R114" s="45"/>
      <c r="S114" s="45"/>
      <c r="T114" s="2"/>
    </row>
    <row r="115" spans="2:20" ht="16.5" thickBot="1">
      <c r="B115" s="2" t="s">
        <v>36</v>
      </c>
      <c r="G115" s="24">
        <f>G113+G114</f>
        <v>36132</v>
      </c>
      <c r="H115" s="24">
        <f>H113+H114</f>
        <v>44634</v>
      </c>
      <c r="I115" s="26">
        <f>I113+I114</f>
        <v>-23.902098096893823</v>
      </c>
      <c r="M115" s="45"/>
      <c r="N115" s="45"/>
      <c r="O115" s="45"/>
      <c r="P115" s="45"/>
      <c r="Q115" s="45"/>
      <c r="R115" s="45"/>
      <c r="S115" s="45"/>
      <c r="T115" s="2"/>
    </row>
    <row r="116" spans="6:20" ht="15.75">
      <c r="F116" s="5"/>
      <c r="M116" s="45"/>
      <c r="N116" s="45"/>
      <c r="O116" s="45"/>
      <c r="P116" s="45"/>
      <c r="Q116" s="45"/>
      <c r="R116" s="45"/>
      <c r="S116" s="45"/>
      <c r="T116" s="2"/>
    </row>
    <row r="117" spans="2:20" ht="15.75">
      <c r="B117" s="1" t="s">
        <v>37</v>
      </c>
      <c r="M117" s="45"/>
      <c r="N117" s="45"/>
      <c r="O117" s="45"/>
      <c r="P117" s="45"/>
      <c r="Q117" s="45"/>
      <c r="R117" s="45"/>
      <c r="S117" s="45"/>
      <c r="T117" s="2"/>
    </row>
    <row r="118" spans="2:20" ht="15.75">
      <c r="B118" s="21" t="s">
        <v>34</v>
      </c>
      <c r="G118" s="22">
        <f>10641-2327</f>
        <v>8314</v>
      </c>
      <c r="H118" s="22">
        <f>7529+2</f>
        <v>7531</v>
      </c>
      <c r="I118" s="23">
        <f>(G118-H118)/H118*100</f>
        <v>10.397025627406718</v>
      </c>
      <c r="M118" s="45"/>
      <c r="N118" s="45"/>
      <c r="O118" s="45"/>
      <c r="P118" s="45"/>
      <c r="Q118" s="45"/>
      <c r="R118" s="45"/>
      <c r="S118" s="45"/>
      <c r="T118" s="2"/>
    </row>
    <row r="119" spans="2:20" ht="16.5" thickBot="1">
      <c r="B119" s="2" t="s">
        <v>35</v>
      </c>
      <c r="G119" s="24">
        <v>10226</v>
      </c>
      <c r="H119" s="24">
        <v>15446</v>
      </c>
      <c r="I119" s="25">
        <f>(G119-H119)/H119*100</f>
        <v>-33.79515732228408</v>
      </c>
      <c r="M119" s="45"/>
      <c r="N119" s="45"/>
      <c r="O119" s="45"/>
      <c r="P119" s="45"/>
      <c r="Q119" s="45"/>
      <c r="R119" s="45"/>
      <c r="S119" s="45"/>
      <c r="T119" s="2"/>
    </row>
    <row r="120" spans="2:20" ht="16.5" thickBot="1">
      <c r="B120" s="2" t="s">
        <v>36</v>
      </c>
      <c r="G120" s="24">
        <f>G118+G119</f>
        <v>18540</v>
      </c>
      <c r="H120" s="24">
        <f>H118+H119</f>
        <v>22977</v>
      </c>
      <c r="I120" s="26">
        <f>I118+I119</f>
        <v>-23.398131694877364</v>
      </c>
      <c r="M120" s="45"/>
      <c r="N120" s="45"/>
      <c r="O120" s="45"/>
      <c r="P120" s="45"/>
      <c r="Q120" s="45"/>
      <c r="R120" s="45"/>
      <c r="S120" s="45"/>
      <c r="T120" s="2"/>
    </row>
    <row r="121" spans="6:20" ht="15.75">
      <c r="F121" s="5"/>
      <c r="G121" s="27"/>
      <c r="H121" s="27"/>
      <c r="I121" s="27"/>
      <c r="M121" s="45"/>
      <c r="N121" s="45"/>
      <c r="O121" s="45"/>
      <c r="P121" s="45"/>
      <c r="Q121" s="45"/>
      <c r="R121" s="45"/>
      <c r="S121" s="45"/>
      <c r="T121" s="2"/>
    </row>
    <row r="122" spans="2:20" ht="15.75">
      <c r="B122" s="18" t="s">
        <v>38</v>
      </c>
      <c r="G122" s="139"/>
      <c r="H122" s="139"/>
      <c r="I122" s="29" t="s">
        <v>33</v>
      </c>
      <c r="M122" s="45"/>
      <c r="N122" s="45"/>
      <c r="O122" s="45"/>
      <c r="P122" s="45"/>
      <c r="Q122" s="45"/>
      <c r="R122" s="45"/>
      <c r="S122" s="45"/>
      <c r="T122" s="2"/>
    </row>
    <row r="123" spans="2:20" ht="15.75">
      <c r="B123" s="2" t="s">
        <v>39</v>
      </c>
      <c r="G123" s="22">
        <v>788058</v>
      </c>
      <c r="H123" s="22">
        <v>712885</v>
      </c>
      <c r="I123" s="30">
        <f>(G123-H123)/H123*100</f>
        <v>10.544898546048803</v>
      </c>
      <c r="M123" s="45"/>
      <c r="N123" s="45"/>
      <c r="O123" s="45"/>
      <c r="P123" s="45"/>
      <c r="Q123" s="45"/>
      <c r="R123" s="45"/>
      <c r="S123" s="45"/>
      <c r="T123" s="2"/>
    </row>
    <row r="124" spans="2:20" ht="15.75">
      <c r="B124" s="2" t="s">
        <v>40</v>
      </c>
      <c r="G124" s="22">
        <v>1830626</v>
      </c>
      <c r="H124" s="22">
        <v>1473639</v>
      </c>
      <c r="I124" s="30">
        <f>(G124-H124)/H124*100</f>
        <v>24.224861041272657</v>
      </c>
      <c r="M124" s="45"/>
      <c r="N124" s="45"/>
      <c r="O124" s="45"/>
      <c r="P124" s="45"/>
      <c r="Q124" s="45"/>
      <c r="R124" s="45"/>
      <c r="S124" s="45"/>
      <c r="T124" s="2"/>
    </row>
    <row r="125" spans="2:20" ht="15.75">
      <c r="B125" s="2" t="s">
        <v>41</v>
      </c>
      <c r="G125" s="31">
        <v>35.27</v>
      </c>
      <c r="H125" s="31">
        <v>65.38</v>
      </c>
      <c r="I125" s="32">
        <f>(G125-H125)/H125*100</f>
        <v>-46.053839094524314</v>
      </c>
      <c r="M125" s="45"/>
      <c r="N125" s="45"/>
      <c r="O125" s="45"/>
      <c r="P125" s="45"/>
      <c r="Q125" s="45"/>
      <c r="R125" s="45"/>
      <c r="S125" s="45"/>
      <c r="T125" s="2"/>
    </row>
    <row r="127" ht="15.75"/>
    <row r="128" ht="15.75"/>
    <row r="129" ht="15.75"/>
    <row r="130" ht="15.75"/>
    <row r="131" spans="11:23" ht="15.75">
      <c r="K131" s="119"/>
      <c r="L131" s="120"/>
      <c r="O131" s="119"/>
      <c r="P131" s="120"/>
      <c r="S131" s="121"/>
      <c r="T131" s="14"/>
      <c r="U131" s="33"/>
      <c r="V131" s="2" t="s">
        <v>42</v>
      </c>
      <c r="W131" s="33" t="s">
        <v>19</v>
      </c>
    </row>
    <row r="132" spans="13:23" ht="15.75">
      <c r="M132" s="118"/>
      <c r="N132" s="118"/>
      <c r="O132" s="45"/>
      <c r="P132" s="45"/>
      <c r="Q132" s="118"/>
      <c r="R132" s="118"/>
      <c r="V132" s="2">
        <f>SUM(S132:U132)</f>
        <v>0</v>
      </c>
      <c r="W132" s="2">
        <v>22018</v>
      </c>
    </row>
    <row r="133" spans="13:18" ht="15.75">
      <c r="M133" s="118"/>
      <c r="N133" s="118"/>
      <c r="O133" s="45"/>
      <c r="P133" s="45"/>
      <c r="Q133" s="118"/>
      <c r="R133" s="118"/>
    </row>
    <row r="134" spans="13:18" ht="15.75">
      <c r="M134" s="118"/>
      <c r="N134" s="118"/>
      <c r="O134" s="45"/>
      <c r="P134" s="45"/>
      <c r="Q134" s="118"/>
      <c r="R134" s="118"/>
    </row>
    <row r="135" spans="13:18" ht="15.75">
      <c r="M135" s="118"/>
      <c r="N135" s="118"/>
      <c r="O135" s="45"/>
      <c r="P135" s="45"/>
      <c r="Q135" s="118"/>
      <c r="R135" s="118"/>
    </row>
    <row r="136" spans="13:18" ht="15.75">
      <c r="M136" s="110"/>
      <c r="N136" s="110"/>
      <c r="O136" s="45"/>
      <c r="P136" s="45"/>
      <c r="Q136" s="110"/>
      <c r="R136" s="110"/>
    </row>
    <row r="137" ht="15.75"/>
    <row r="138" ht="15.75"/>
    <row r="139" ht="15.75"/>
    <row r="140" ht="15.75"/>
    <row r="141" spans="2:22" ht="15.75">
      <c r="B141" s="10" t="s">
        <v>43</v>
      </c>
      <c r="J141" s="98"/>
      <c r="K141" s="115"/>
      <c r="L141" s="116"/>
      <c r="M141" s="109"/>
      <c r="N141" s="109"/>
      <c r="Q141" s="115"/>
      <c r="R141" s="116"/>
      <c r="S141" s="109"/>
      <c r="T141" s="12"/>
      <c r="U141" s="3"/>
      <c r="V141" s="3" t="s">
        <v>30</v>
      </c>
    </row>
    <row r="142" spans="2:22" ht="15.75">
      <c r="B142" s="1" t="s">
        <v>44</v>
      </c>
      <c r="J142" s="105"/>
      <c r="L142" s="92"/>
      <c r="N142" s="117"/>
      <c r="O142" s="118"/>
      <c r="P142" s="118"/>
      <c r="Q142" s="45"/>
      <c r="R142" s="45"/>
      <c r="T142" s="15"/>
      <c r="U142" s="16"/>
      <c r="V142" s="16" t="e">
        <f>R142/R147</f>
        <v>#DIV/0!</v>
      </c>
    </row>
    <row r="143" spans="10:22" ht="15.75">
      <c r="J143" s="105"/>
      <c r="L143" s="92"/>
      <c r="N143" s="117"/>
      <c r="O143" s="118"/>
      <c r="P143" s="118"/>
      <c r="Q143" s="45"/>
      <c r="R143" s="45"/>
      <c r="T143" s="15"/>
      <c r="U143" s="16"/>
      <c r="V143" s="16" t="e">
        <f>R143/R147</f>
        <v>#DIV/0!</v>
      </c>
    </row>
    <row r="144" spans="10:22" ht="15.75">
      <c r="J144" s="105"/>
      <c r="L144" s="92"/>
      <c r="N144" s="117"/>
      <c r="O144" s="118"/>
      <c r="P144" s="118"/>
      <c r="Q144" s="45"/>
      <c r="R144" s="45"/>
      <c r="T144" s="15"/>
      <c r="U144" s="16"/>
      <c r="V144" s="16" t="e">
        <f>R144/R147</f>
        <v>#DIV/0!</v>
      </c>
    </row>
    <row r="145" spans="12:22" ht="15.75">
      <c r="L145" s="92"/>
      <c r="N145" s="122"/>
      <c r="O145" s="118"/>
      <c r="P145" s="118"/>
      <c r="Q145" s="45"/>
      <c r="R145" s="45"/>
      <c r="T145" s="35"/>
      <c r="U145" s="17"/>
      <c r="V145" s="17" t="e">
        <f>SUM(V142:V144)</f>
        <v>#DIV/0!</v>
      </c>
    </row>
    <row r="146" spans="12:22" ht="15.75">
      <c r="L146" s="92"/>
      <c r="Q146" s="45"/>
      <c r="R146" s="45"/>
      <c r="U146" s="3"/>
      <c r="V146" s="3"/>
    </row>
    <row r="147" spans="12:22" ht="15.75">
      <c r="L147" s="92"/>
      <c r="M147" s="123"/>
      <c r="N147" s="124"/>
      <c r="Q147" s="45"/>
      <c r="R147" s="45"/>
      <c r="U147" s="3"/>
      <c r="V147" s="3"/>
    </row>
    <row r="148" spans="13:22" ht="15.75">
      <c r="M148" s="45"/>
      <c r="N148" s="45"/>
      <c r="O148" s="118"/>
      <c r="Q148" s="45"/>
      <c r="R148" s="45"/>
      <c r="S148" s="45"/>
      <c r="T148" s="2"/>
      <c r="U148" s="16"/>
      <c r="V148" s="3"/>
    </row>
    <row r="149" spans="10:22" ht="15.75">
      <c r="J149" s="105"/>
      <c r="L149" s="92"/>
      <c r="N149" s="117"/>
      <c r="O149" s="118"/>
      <c r="P149" s="118"/>
      <c r="Q149" s="45"/>
      <c r="R149" s="45"/>
      <c r="T149" s="15"/>
      <c r="U149" s="16"/>
      <c r="V149" s="16" t="e">
        <f>R149/R154</f>
        <v>#DIV/0!</v>
      </c>
    </row>
    <row r="150" spans="10:22" ht="15.75">
      <c r="J150" s="105"/>
      <c r="L150" s="92"/>
      <c r="N150" s="117"/>
      <c r="O150" s="118"/>
      <c r="P150" s="118"/>
      <c r="Q150" s="45"/>
      <c r="R150" s="45"/>
      <c r="T150" s="15"/>
      <c r="U150" s="16"/>
      <c r="V150" s="16" t="e">
        <f>R150/R154</f>
        <v>#DIV/0!</v>
      </c>
    </row>
    <row r="151" spans="10:22" ht="15.75">
      <c r="J151" s="105"/>
      <c r="L151" s="92"/>
      <c r="N151" s="122"/>
      <c r="O151" s="118"/>
      <c r="P151" s="118"/>
      <c r="Q151" s="45"/>
      <c r="R151" s="45"/>
      <c r="T151" s="35"/>
      <c r="U151" s="16"/>
      <c r="V151" s="16" t="e">
        <f>R151/R154</f>
        <v>#DIV/0!</v>
      </c>
    </row>
    <row r="152" spans="12:22" ht="15.75">
      <c r="L152" s="92"/>
      <c r="M152" s="123"/>
      <c r="N152" s="122"/>
      <c r="O152" s="118"/>
      <c r="P152" s="118"/>
      <c r="Q152" s="45"/>
      <c r="R152" s="45"/>
      <c r="T152" s="35"/>
      <c r="U152" s="17"/>
      <c r="V152" s="17" t="e">
        <f>SUM(V149:V151)</f>
        <v>#DIV/0!</v>
      </c>
    </row>
    <row r="153" spans="12:22" ht="15.75">
      <c r="L153" s="92"/>
      <c r="Q153" s="45"/>
      <c r="R153" s="45"/>
      <c r="U153" s="3"/>
      <c r="V153" s="3"/>
    </row>
    <row r="154" spans="12:22" ht="15.75">
      <c r="L154" s="92"/>
      <c r="M154" s="123"/>
      <c r="N154" s="124"/>
      <c r="Q154" s="45"/>
      <c r="R154" s="45"/>
      <c r="U154" s="3"/>
      <c r="V154" s="3"/>
    </row>
    <row r="155" spans="14:22" ht="15.75">
      <c r="N155" s="124"/>
      <c r="Q155" s="45"/>
      <c r="R155" s="45"/>
      <c r="U155" s="3"/>
      <c r="V155" s="3"/>
    </row>
    <row r="156" spans="11:22" ht="15.75">
      <c r="K156" s="119"/>
      <c r="L156" s="120"/>
      <c r="Q156" s="119"/>
      <c r="R156" s="120"/>
      <c r="U156" s="3"/>
      <c r="V156" s="3" t="s">
        <v>30</v>
      </c>
    </row>
    <row r="157" spans="13:22" ht="15.75">
      <c r="M157" s="118"/>
      <c r="N157" s="118"/>
      <c r="Q157" s="45"/>
      <c r="R157" s="45"/>
      <c r="U157" s="16"/>
      <c r="V157" s="16" t="e">
        <f>R157/R164</f>
        <v>#DIV/0!</v>
      </c>
    </row>
    <row r="158" spans="13:22" ht="15.75">
      <c r="M158" s="118"/>
      <c r="N158" s="118"/>
      <c r="Q158" s="45"/>
      <c r="R158" s="45"/>
      <c r="U158" s="16"/>
      <c r="V158" s="16" t="e">
        <f>R158/R164</f>
        <v>#DIV/0!</v>
      </c>
    </row>
    <row r="159" spans="13:22" ht="15.75">
      <c r="M159" s="118"/>
      <c r="N159" s="118"/>
      <c r="Q159" s="45"/>
      <c r="R159" s="45"/>
      <c r="U159" s="16"/>
      <c r="V159" s="16" t="e">
        <f>R159/R164</f>
        <v>#DIV/0!</v>
      </c>
    </row>
    <row r="160" spans="13:22" ht="15.75">
      <c r="M160" s="118"/>
      <c r="N160" s="118"/>
      <c r="Q160" s="45"/>
      <c r="R160" s="45"/>
      <c r="U160" s="16"/>
      <c r="V160" s="16"/>
    </row>
    <row r="161" spans="13:22" ht="15.75">
      <c r="M161" s="118"/>
      <c r="N161" s="118"/>
      <c r="Q161" s="45"/>
      <c r="R161" s="45"/>
      <c r="U161" s="16"/>
      <c r="V161" s="16"/>
    </row>
    <row r="162" spans="13:22" ht="15.75">
      <c r="M162" s="118"/>
      <c r="N162" s="118"/>
      <c r="Q162" s="45"/>
      <c r="R162" s="45"/>
      <c r="U162" s="16"/>
      <c r="V162" s="16"/>
    </row>
    <row r="163" spans="2:22" ht="15.75">
      <c r="B163" s="18" t="s">
        <v>29</v>
      </c>
      <c r="G163" s="138" t="s">
        <v>45</v>
      </c>
      <c r="H163" s="138"/>
      <c r="M163" s="118"/>
      <c r="N163" s="118"/>
      <c r="Q163" s="45"/>
      <c r="R163" s="45"/>
      <c r="U163" s="16"/>
      <c r="V163" s="16" t="e">
        <f>R163/R164</f>
        <v>#DIV/0!</v>
      </c>
    </row>
    <row r="164" spans="7:22" ht="15.75">
      <c r="G164" s="6" t="s">
        <v>18</v>
      </c>
      <c r="H164" s="6" t="s">
        <v>19</v>
      </c>
      <c r="I164" s="1"/>
      <c r="M164" s="110"/>
      <c r="N164" s="110"/>
      <c r="Q164" s="45"/>
      <c r="R164" s="45"/>
      <c r="U164" s="34"/>
      <c r="V164" s="34" t="e">
        <f>SUM(V157:V163)</f>
        <v>#DIV/0!</v>
      </c>
    </row>
    <row r="165" spans="7:12" ht="15.75">
      <c r="G165" s="19" t="s">
        <v>32</v>
      </c>
      <c r="H165" s="19" t="s">
        <v>32</v>
      </c>
      <c r="I165" s="20" t="s">
        <v>33</v>
      </c>
      <c r="J165" s="125"/>
      <c r="L165" s="126"/>
    </row>
    <row r="166" spans="2:10" ht="15.75">
      <c r="B166" s="21" t="s">
        <v>34</v>
      </c>
      <c r="G166" s="37">
        <f>75334-2328</f>
        <v>73006</v>
      </c>
      <c r="H166" s="38">
        <v>69142</v>
      </c>
      <c r="I166" s="23">
        <f>(G166-H166)/H166*100</f>
        <v>5.588499030979723</v>
      </c>
      <c r="J166" s="127"/>
    </row>
    <row r="167" spans="2:10" ht="16.5" thickBot="1">
      <c r="B167" s="2" t="s">
        <v>35</v>
      </c>
      <c r="G167" s="39">
        <v>22992</v>
      </c>
      <c r="H167" s="40">
        <v>28075</v>
      </c>
      <c r="I167" s="25">
        <f>(G167-H167)/H167*100</f>
        <v>-18.10507569011576</v>
      </c>
      <c r="J167" s="125"/>
    </row>
    <row r="168" spans="2:10" ht="16.5" thickBot="1">
      <c r="B168" s="2" t="s">
        <v>36</v>
      </c>
      <c r="G168" s="41">
        <f>G166+G167</f>
        <v>95998</v>
      </c>
      <c r="H168" s="42">
        <f>H166+H167</f>
        <v>97217</v>
      </c>
      <c r="I168" s="25">
        <f>(G168-H168)/H168*100</f>
        <v>-1.2538959235524652</v>
      </c>
      <c r="J168" s="125"/>
    </row>
    <row r="169" spans="7:10" ht="12" customHeight="1">
      <c r="G169" s="43"/>
      <c r="H169" s="43"/>
      <c r="I169" s="44"/>
      <c r="J169" s="125"/>
    </row>
    <row r="170" spans="2:10" ht="15.75">
      <c r="B170" s="1" t="s">
        <v>37</v>
      </c>
      <c r="J170" s="125"/>
    </row>
    <row r="171" spans="2:10" ht="15.75">
      <c r="B171" s="21" t="s">
        <v>34</v>
      </c>
      <c r="G171" s="22">
        <f>36203-2327</f>
        <v>33876</v>
      </c>
      <c r="H171" s="22">
        <v>32156</v>
      </c>
      <c r="I171" s="30">
        <f>(G171-H171)/H171*100</f>
        <v>5.34892399552183</v>
      </c>
      <c r="J171" s="125"/>
    </row>
    <row r="172" spans="2:10" ht="16.5" thickBot="1">
      <c r="B172" s="2" t="s">
        <v>35</v>
      </c>
      <c r="G172" s="24">
        <v>14018</v>
      </c>
      <c r="H172" s="24">
        <v>15211</v>
      </c>
      <c r="I172" s="26">
        <f>(G172-H172)/H172*100</f>
        <v>-7.843008349220959</v>
      </c>
      <c r="J172" s="125"/>
    </row>
    <row r="173" spans="2:10" ht="16.5" thickBot="1">
      <c r="B173" s="2" t="s">
        <v>36</v>
      </c>
      <c r="G173" s="24">
        <f>G171+G172</f>
        <v>47894</v>
      </c>
      <c r="H173" s="24">
        <f>H171+H172</f>
        <v>47367</v>
      </c>
      <c r="I173" s="26">
        <f>(G173-H173)/H173*100</f>
        <v>1.1125889332235521</v>
      </c>
      <c r="J173" s="125"/>
    </row>
    <row r="174" spans="6:20" ht="12" customHeight="1">
      <c r="F174" s="5"/>
      <c r="J174" s="125"/>
      <c r="N174" s="45"/>
      <c r="O174" s="45"/>
      <c r="P174" s="45"/>
      <c r="Q174" s="45"/>
      <c r="R174" s="45"/>
      <c r="S174" s="45"/>
      <c r="T174" s="2"/>
    </row>
    <row r="175" spans="2:20" ht="15.75">
      <c r="B175" s="18" t="s">
        <v>38</v>
      </c>
      <c r="G175" s="139"/>
      <c r="H175" s="139"/>
      <c r="I175" s="29" t="s">
        <v>33</v>
      </c>
      <c r="J175" s="125"/>
      <c r="N175" s="45"/>
      <c r="O175" s="45"/>
      <c r="P175" s="45"/>
      <c r="Q175" s="45"/>
      <c r="R175" s="45"/>
      <c r="S175" s="45"/>
      <c r="T175" s="2"/>
    </row>
    <row r="176" spans="2:20" ht="15.75">
      <c r="B176" s="2" t="s">
        <v>39</v>
      </c>
      <c r="G176" s="22">
        <v>3139270</v>
      </c>
      <c r="H176" s="22">
        <v>3175613</v>
      </c>
      <c r="I176" s="30">
        <f>(G176-H176)/H176*100</f>
        <v>-1.144440459212127</v>
      </c>
      <c r="J176" s="125"/>
      <c r="N176" s="45"/>
      <c r="O176" s="45"/>
      <c r="P176" s="45"/>
      <c r="Q176" s="45"/>
      <c r="R176" s="45"/>
      <c r="S176" s="45"/>
      <c r="T176" s="2"/>
    </row>
    <row r="177" spans="2:20" ht="15.75">
      <c r="B177" s="2" t="s">
        <v>40</v>
      </c>
      <c r="G177" s="22">
        <v>7020423</v>
      </c>
      <c r="H177" s="22">
        <v>6073865</v>
      </c>
      <c r="I177" s="30">
        <f>(G177-H177)/H177*100</f>
        <v>15.584113245849224</v>
      </c>
      <c r="J177" s="125"/>
      <c r="N177" s="45"/>
      <c r="O177" s="45"/>
      <c r="P177" s="45"/>
      <c r="Q177" s="45"/>
      <c r="R177" s="45"/>
      <c r="S177" s="45"/>
      <c r="T177" s="2"/>
    </row>
    <row r="178" spans="2:20" ht="15.75">
      <c r="B178" s="2" t="s">
        <v>41</v>
      </c>
      <c r="G178" s="31">
        <v>45.857</v>
      </c>
      <c r="H178" s="31">
        <v>65.38</v>
      </c>
      <c r="I178" s="32">
        <f>(G178-H178)/H178*100</f>
        <v>-29.860813704496785</v>
      </c>
      <c r="J178" s="125"/>
      <c r="N178" s="45"/>
      <c r="O178" s="45"/>
      <c r="P178" s="45"/>
      <c r="Q178" s="45"/>
      <c r="R178" s="45"/>
      <c r="S178" s="45"/>
      <c r="T178" s="2"/>
    </row>
    <row r="179" spans="10:20" ht="15.75">
      <c r="J179" s="125"/>
      <c r="N179" s="45"/>
      <c r="O179" s="45"/>
      <c r="P179" s="45"/>
      <c r="Q179" s="45"/>
      <c r="R179" s="45"/>
      <c r="S179" s="45"/>
      <c r="T179" s="2"/>
    </row>
    <row r="180" spans="2:20" ht="15.75">
      <c r="B180" s="1" t="s">
        <v>23</v>
      </c>
      <c r="J180" s="125"/>
      <c r="N180" s="45"/>
      <c r="O180" s="45"/>
      <c r="P180" s="45"/>
      <c r="Q180" s="45"/>
      <c r="R180" s="45"/>
      <c r="S180" s="45"/>
      <c r="T180" s="2"/>
    </row>
    <row r="181" spans="10:20" ht="15.75">
      <c r="J181" s="125"/>
      <c r="N181" s="45"/>
      <c r="O181" s="45"/>
      <c r="P181" s="45"/>
      <c r="Q181" s="45"/>
      <c r="R181" s="45"/>
      <c r="S181" s="45"/>
      <c r="T181" s="2"/>
    </row>
    <row r="182" spans="10:20" ht="15.75">
      <c r="J182" s="125"/>
      <c r="N182" s="45"/>
      <c r="O182" s="45"/>
      <c r="P182" s="45"/>
      <c r="Q182" s="45"/>
      <c r="R182" s="45"/>
      <c r="S182" s="45"/>
      <c r="T182" s="2"/>
    </row>
    <row r="183" spans="10:20" ht="15.75">
      <c r="J183" s="125"/>
      <c r="N183" s="45"/>
      <c r="O183" s="45"/>
      <c r="P183" s="45"/>
      <c r="Q183" s="45"/>
      <c r="R183" s="45"/>
      <c r="S183" s="45"/>
      <c r="T183" s="2"/>
    </row>
    <row r="184" spans="10:20" ht="15.75">
      <c r="J184" s="125"/>
      <c r="N184" s="45"/>
      <c r="O184" s="45"/>
      <c r="P184" s="45"/>
      <c r="Q184" s="45"/>
      <c r="R184" s="45"/>
      <c r="S184" s="45"/>
      <c r="T184" s="2"/>
    </row>
    <row r="185" spans="10:20" ht="15.75">
      <c r="J185" s="125"/>
      <c r="N185" s="45"/>
      <c r="O185" s="45"/>
      <c r="P185" s="45"/>
      <c r="Q185" s="45"/>
      <c r="R185" s="45"/>
      <c r="S185" s="45"/>
      <c r="T185" s="2"/>
    </row>
    <row r="186" spans="10:20" ht="15.75">
      <c r="J186" s="125"/>
      <c r="N186" s="45"/>
      <c r="O186" s="45"/>
      <c r="P186" s="45"/>
      <c r="Q186" s="45"/>
      <c r="R186" s="45"/>
      <c r="S186" s="45"/>
      <c r="T186" s="2"/>
    </row>
    <row r="187" spans="10:20" ht="15.75">
      <c r="J187" s="125"/>
      <c r="N187" s="45"/>
      <c r="O187" s="45"/>
      <c r="P187" s="45"/>
      <c r="Q187" s="45"/>
      <c r="R187" s="45"/>
      <c r="S187" s="45"/>
      <c r="T187" s="2"/>
    </row>
    <row r="188" spans="10:20" ht="15.75">
      <c r="J188" s="125"/>
      <c r="N188" s="45"/>
      <c r="O188" s="45"/>
      <c r="P188" s="45"/>
      <c r="Q188" s="45"/>
      <c r="R188" s="45"/>
      <c r="S188" s="45"/>
      <c r="T188" s="2"/>
    </row>
    <row r="189" spans="10:20" ht="15.75">
      <c r="J189" s="125"/>
      <c r="N189" s="45"/>
      <c r="O189" s="45"/>
      <c r="P189" s="45"/>
      <c r="Q189" s="45"/>
      <c r="R189" s="45"/>
      <c r="S189" s="45"/>
      <c r="T189" s="2"/>
    </row>
    <row r="190" spans="10:20" ht="15.75">
      <c r="J190" s="125"/>
      <c r="M190" s="128"/>
      <c r="N190" s="45"/>
      <c r="O190" s="45"/>
      <c r="P190" s="45"/>
      <c r="Q190" s="45"/>
      <c r="R190" s="45"/>
      <c r="S190" s="45"/>
      <c r="T190" s="2"/>
    </row>
    <row r="191" spans="10:20" ht="15.75">
      <c r="J191" s="125"/>
      <c r="N191" s="45"/>
      <c r="O191" s="45"/>
      <c r="P191" s="45"/>
      <c r="Q191" s="45"/>
      <c r="R191" s="45"/>
      <c r="S191" s="45"/>
      <c r="T191" s="2"/>
    </row>
    <row r="192" spans="10:20" ht="15.75">
      <c r="J192" s="125"/>
      <c r="N192" s="45"/>
      <c r="O192" s="45"/>
      <c r="P192" s="45"/>
      <c r="Q192" s="45"/>
      <c r="R192" s="45"/>
      <c r="S192" s="45"/>
      <c r="T192" s="2"/>
    </row>
    <row r="193" spans="10:20" ht="15.75">
      <c r="J193" s="125"/>
      <c r="N193" s="45"/>
      <c r="O193" s="45"/>
      <c r="P193" s="45"/>
      <c r="Q193" s="45"/>
      <c r="R193" s="45"/>
      <c r="S193" s="45"/>
      <c r="T193" s="2"/>
    </row>
    <row r="194" spans="1:20" ht="15.75">
      <c r="A194" s="1" t="s">
        <v>46</v>
      </c>
      <c r="B194" s="1" t="s">
        <v>47</v>
      </c>
      <c r="N194" s="45"/>
      <c r="O194" s="45"/>
      <c r="P194" s="45"/>
      <c r="Q194" s="45"/>
      <c r="R194" s="45"/>
      <c r="S194" s="45"/>
      <c r="T194" s="2"/>
    </row>
    <row r="195" ht="15.75"/>
    <row r="196" ht="15.75"/>
    <row r="197" ht="15.75"/>
    <row r="198" ht="15.75"/>
    <row r="199" spans="1:20" ht="15.75">
      <c r="A199" s="1" t="s">
        <v>48</v>
      </c>
      <c r="B199" s="46" t="s">
        <v>49</v>
      </c>
      <c r="F199" s="138"/>
      <c r="G199" s="138"/>
      <c r="H199" s="138"/>
      <c r="I199" s="138"/>
      <c r="N199" s="45"/>
      <c r="O199" s="45"/>
      <c r="P199" s="45"/>
      <c r="Q199" s="45"/>
      <c r="R199" s="45"/>
      <c r="S199" s="45"/>
      <c r="T199" s="2"/>
    </row>
    <row r="200" spans="1:20" ht="15.75">
      <c r="A200" s="1"/>
      <c r="B200" s="46"/>
      <c r="F200" s="138" t="s">
        <v>14</v>
      </c>
      <c r="G200" s="138"/>
      <c r="H200" s="138" t="s">
        <v>15</v>
      </c>
      <c r="I200" s="138"/>
      <c r="N200" s="45"/>
      <c r="O200" s="45"/>
      <c r="P200" s="45"/>
      <c r="Q200" s="45"/>
      <c r="R200" s="45"/>
      <c r="S200" s="45"/>
      <c r="T200" s="2"/>
    </row>
    <row r="201" spans="2:20" ht="15.75">
      <c r="B201" s="47"/>
      <c r="C201" s="48"/>
      <c r="D201" s="48"/>
      <c r="E201" s="48"/>
      <c r="F201" s="138" t="s">
        <v>16</v>
      </c>
      <c r="G201" s="138"/>
      <c r="H201" s="138" t="s">
        <v>17</v>
      </c>
      <c r="I201" s="138"/>
      <c r="N201" s="45"/>
      <c r="O201" s="45"/>
      <c r="P201" s="45"/>
      <c r="Q201" s="45"/>
      <c r="R201" s="45"/>
      <c r="S201" s="45"/>
      <c r="T201" s="2"/>
    </row>
    <row r="202" spans="2:20" ht="15.75">
      <c r="B202" s="48"/>
      <c r="C202" s="48"/>
      <c r="D202" s="48"/>
      <c r="E202" s="48"/>
      <c r="F202" s="6" t="s">
        <v>18</v>
      </c>
      <c r="G202" s="6" t="s">
        <v>19</v>
      </c>
      <c r="H202" s="6" t="s">
        <v>18</v>
      </c>
      <c r="I202" s="6" t="s">
        <v>19</v>
      </c>
      <c r="N202" s="45"/>
      <c r="O202" s="45"/>
      <c r="P202" s="45"/>
      <c r="Q202" s="45"/>
      <c r="R202" s="45"/>
      <c r="S202" s="45"/>
      <c r="T202" s="2"/>
    </row>
    <row r="203" spans="2:20" ht="15.75">
      <c r="B203" s="48"/>
      <c r="C203" s="48"/>
      <c r="D203" s="48"/>
      <c r="E203" s="48"/>
      <c r="F203" s="4" t="s">
        <v>21</v>
      </c>
      <c r="G203" s="4" t="s">
        <v>21</v>
      </c>
      <c r="H203" s="4" t="s">
        <v>21</v>
      </c>
      <c r="I203" s="4" t="s">
        <v>21</v>
      </c>
      <c r="N203" s="45"/>
      <c r="O203" s="45"/>
      <c r="P203" s="45"/>
      <c r="Q203" s="45"/>
      <c r="R203" s="45"/>
      <c r="S203" s="45"/>
      <c r="T203" s="2"/>
    </row>
    <row r="204" spans="2:20" ht="15.75">
      <c r="B204" s="49" t="s">
        <v>50</v>
      </c>
      <c r="C204" s="48"/>
      <c r="D204" s="48"/>
      <c r="E204" s="48"/>
      <c r="F204" s="48"/>
      <c r="G204" s="48"/>
      <c r="H204" s="49"/>
      <c r="I204" s="49"/>
      <c r="N204" s="45"/>
      <c r="O204" s="45"/>
      <c r="P204" s="45"/>
      <c r="Q204" s="45"/>
      <c r="R204" s="45"/>
      <c r="S204" s="45"/>
      <c r="T204" s="2"/>
    </row>
    <row r="205" spans="3:20" ht="12.75" customHeight="1">
      <c r="C205" s="48"/>
      <c r="D205" s="48"/>
      <c r="E205" s="48"/>
      <c r="F205" s="48"/>
      <c r="G205" s="48"/>
      <c r="H205" s="49"/>
      <c r="I205" s="49"/>
      <c r="N205" s="45"/>
      <c r="O205" s="45"/>
      <c r="P205" s="45"/>
      <c r="Q205" s="45"/>
      <c r="R205" s="45"/>
      <c r="S205" s="45"/>
      <c r="T205" s="2"/>
    </row>
    <row r="206" spans="2:20" ht="15.75">
      <c r="B206" s="49" t="s">
        <v>51</v>
      </c>
      <c r="C206" s="48"/>
      <c r="D206" s="48"/>
      <c r="E206" s="48"/>
      <c r="F206" s="50">
        <f>5929-4065</f>
        <v>1864</v>
      </c>
      <c r="G206" s="50">
        <f>7698-4732</f>
        <v>2966</v>
      </c>
      <c r="H206" s="50">
        <f>-'[1]CF'!M11</f>
        <v>5929</v>
      </c>
      <c r="I206" s="50">
        <v>7698</v>
      </c>
      <c r="N206" s="45"/>
      <c r="O206" s="45"/>
      <c r="P206" s="45"/>
      <c r="Q206" s="45"/>
      <c r="R206" s="45"/>
      <c r="S206" s="45"/>
      <c r="T206" s="2"/>
    </row>
    <row r="207" spans="2:20" ht="15.75">
      <c r="B207" s="49" t="s">
        <v>52</v>
      </c>
      <c r="C207" s="48"/>
      <c r="D207" s="48"/>
      <c r="E207" s="48"/>
      <c r="F207" s="50">
        <f>-3839+2990</f>
        <v>-849</v>
      </c>
      <c r="G207" s="50">
        <f>-4530+3422</f>
        <v>-1108</v>
      </c>
      <c r="H207" s="50">
        <f>-'[1]CF'!M12</f>
        <v>-3839</v>
      </c>
      <c r="I207" s="50">
        <v>-4530</v>
      </c>
      <c r="M207" s="45"/>
      <c r="N207" s="45"/>
      <c r="O207" s="45"/>
      <c r="P207" s="45"/>
      <c r="Q207" s="45"/>
      <c r="R207" s="45"/>
      <c r="S207" s="45"/>
      <c r="T207" s="2"/>
    </row>
    <row r="208" spans="2:20" ht="15.75">
      <c r="B208" s="49" t="s">
        <v>53</v>
      </c>
      <c r="C208" s="48"/>
      <c r="D208" s="48"/>
      <c r="E208" s="48"/>
      <c r="F208" s="50">
        <f>-3470+2629</f>
        <v>-841</v>
      </c>
      <c r="G208" s="50">
        <f>-3224+2449</f>
        <v>-775</v>
      </c>
      <c r="H208" s="50">
        <f>-'[1]CF'!M17-'[1]CF'!M19</f>
        <v>-3470</v>
      </c>
      <c r="I208" s="50">
        <f>-775-2449</f>
        <v>-3224</v>
      </c>
      <c r="M208" s="45"/>
      <c r="N208" s="45"/>
      <c r="O208" s="45"/>
      <c r="P208" s="45"/>
      <c r="Q208" s="45"/>
      <c r="R208" s="45"/>
      <c r="S208" s="45"/>
      <c r="T208" s="2"/>
    </row>
    <row r="209" spans="2:20" ht="15.75">
      <c r="B209" s="49" t="s">
        <v>54</v>
      </c>
      <c r="C209" s="48"/>
      <c r="D209" s="48"/>
      <c r="E209" s="48"/>
      <c r="F209" s="50">
        <v>0</v>
      </c>
      <c r="G209" s="50">
        <v>0</v>
      </c>
      <c r="H209" s="50">
        <f>-'[1]CF'!M18</f>
        <v>-1</v>
      </c>
      <c r="I209" s="50">
        <v>0</v>
      </c>
      <c r="M209" s="45"/>
      <c r="N209" s="45"/>
      <c r="O209" s="45"/>
      <c r="P209" s="45"/>
      <c r="Q209" s="45"/>
      <c r="R209" s="45"/>
      <c r="S209" s="45"/>
      <c r="T209" s="2"/>
    </row>
    <row r="210" spans="2:20" ht="15.75">
      <c r="B210" s="49" t="s">
        <v>55</v>
      </c>
      <c r="C210" s="48"/>
      <c r="D210" s="48"/>
      <c r="E210" s="48"/>
      <c r="F210" s="50">
        <v>0</v>
      </c>
      <c r="G210" s="50">
        <v>0</v>
      </c>
      <c r="H210" s="50">
        <v>0</v>
      </c>
      <c r="I210" s="50">
        <v>0</v>
      </c>
      <c r="M210" s="45"/>
      <c r="N210" s="45"/>
      <c r="O210" s="45"/>
      <c r="P210" s="45"/>
      <c r="Q210" s="45"/>
      <c r="R210" s="45"/>
      <c r="S210" s="45"/>
      <c r="T210" s="2"/>
    </row>
    <row r="211" spans="2:20" ht="15.75">
      <c r="B211" s="3" t="s">
        <v>56</v>
      </c>
      <c r="C211" s="48"/>
      <c r="D211" s="48"/>
      <c r="E211" s="48"/>
      <c r="F211" s="7"/>
      <c r="G211" s="7"/>
      <c r="H211" s="7"/>
      <c r="I211" s="7"/>
      <c r="M211" s="45"/>
      <c r="N211" s="45"/>
      <c r="O211" s="45"/>
      <c r="P211" s="45"/>
      <c r="Q211" s="45"/>
      <c r="R211" s="45"/>
      <c r="S211" s="45"/>
      <c r="T211" s="2"/>
    </row>
    <row r="212" spans="2:20" ht="15.75">
      <c r="B212" s="3"/>
      <c r="C212" s="49" t="s">
        <v>57</v>
      </c>
      <c r="D212" s="48"/>
      <c r="E212" s="48"/>
      <c r="F212" s="50">
        <f>1960-1960</f>
        <v>0</v>
      </c>
      <c r="G212" s="50">
        <f>120-101</f>
        <v>19</v>
      </c>
      <c r="H212" s="50">
        <f>-'[1]CF'!M14</f>
        <v>1960</v>
      </c>
      <c r="I212" s="50">
        <f>35+85</f>
        <v>120</v>
      </c>
      <c r="M212" s="45"/>
      <c r="N212" s="45"/>
      <c r="O212" s="45"/>
      <c r="P212" s="45"/>
      <c r="Q212" s="45"/>
      <c r="R212" s="45"/>
      <c r="S212" s="45"/>
      <c r="T212" s="2"/>
    </row>
    <row r="213" spans="2:20" ht="15.75">
      <c r="B213" s="49" t="s">
        <v>58</v>
      </c>
      <c r="C213" s="48"/>
      <c r="D213" s="48"/>
      <c r="E213" s="48"/>
      <c r="F213" s="50">
        <f>874-820</f>
        <v>54</v>
      </c>
      <c r="G213" s="50">
        <f>3200-3200</f>
        <v>0</v>
      </c>
      <c r="H213" s="50">
        <f>-'[1]CF'!M13</f>
        <v>874</v>
      </c>
      <c r="I213" s="50">
        <v>3200</v>
      </c>
      <c r="M213" s="45"/>
      <c r="N213" s="45"/>
      <c r="O213" s="45"/>
      <c r="P213" s="45"/>
      <c r="Q213" s="45"/>
      <c r="R213" s="45"/>
      <c r="S213" s="45"/>
      <c r="T213" s="2"/>
    </row>
    <row r="215" ht="15.75"/>
    <row r="216" ht="15.75"/>
    <row r="217" ht="15.75"/>
    <row r="218" ht="15.75"/>
    <row r="219" spans="1:20" ht="15.75">
      <c r="A219" s="51" t="s">
        <v>59</v>
      </c>
      <c r="B219" s="46" t="s">
        <v>60</v>
      </c>
      <c r="C219" s="49"/>
      <c r="D219" s="48"/>
      <c r="E219" s="48"/>
      <c r="F219" s="138"/>
      <c r="G219" s="138"/>
      <c r="H219" s="138"/>
      <c r="I219" s="138"/>
      <c r="J219" s="95"/>
      <c r="K219" s="95"/>
      <c r="L219" s="95"/>
      <c r="M219" s="45"/>
      <c r="N219" s="45"/>
      <c r="O219" s="45"/>
      <c r="P219" s="45"/>
      <c r="Q219" s="45"/>
      <c r="R219" s="45"/>
      <c r="S219" s="45"/>
      <c r="T219" s="2"/>
    </row>
    <row r="220" spans="1:20" ht="15.75">
      <c r="A220" s="51"/>
      <c r="B220" s="49" t="s">
        <v>61</v>
      </c>
      <c r="C220" s="49"/>
      <c r="D220" s="48"/>
      <c r="E220" s="48"/>
      <c r="F220" s="138" t="s">
        <v>14</v>
      </c>
      <c r="G220" s="138"/>
      <c r="H220" s="138" t="s">
        <v>15</v>
      </c>
      <c r="I220" s="138"/>
      <c r="J220" s="95"/>
      <c r="K220" s="95"/>
      <c r="L220" s="95"/>
      <c r="M220" s="45"/>
      <c r="N220" s="45"/>
      <c r="O220" s="45"/>
      <c r="P220" s="45"/>
      <c r="Q220" s="45"/>
      <c r="R220" s="45"/>
      <c r="S220" s="45"/>
      <c r="T220" s="2"/>
    </row>
    <row r="221" spans="1:20" ht="15.75">
      <c r="A221" s="52"/>
      <c r="B221" s="49"/>
      <c r="C221" s="49"/>
      <c r="D221" s="48"/>
      <c r="E221" s="48"/>
      <c r="F221" s="138" t="s">
        <v>16</v>
      </c>
      <c r="G221" s="138"/>
      <c r="H221" s="138" t="s">
        <v>17</v>
      </c>
      <c r="I221" s="138"/>
      <c r="M221" s="45"/>
      <c r="N221" s="45"/>
      <c r="O221" s="45"/>
      <c r="P221" s="45"/>
      <c r="Q221" s="45"/>
      <c r="R221" s="45"/>
      <c r="S221" s="45"/>
      <c r="T221" s="2"/>
    </row>
    <row r="222" spans="1:20" ht="15.75">
      <c r="A222" s="52"/>
      <c r="B222" s="49"/>
      <c r="C222" s="49"/>
      <c r="D222" s="48"/>
      <c r="E222" s="48"/>
      <c r="F222" s="6" t="s">
        <v>18</v>
      </c>
      <c r="G222" s="6" t="s">
        <v>19</v>
      </c>
      <c r="H222" s="6" t="s">
        <v>18</v>
      </c>
      <c r="I222" s="6" t="s">
        <v>19</v>
      </c>
      <c r="M222" s="45"/>
      <c r="N222" s="45"/>
      <c r="O222" s="45"/>
      <c r="P222" s="45"/>
      <c r="Q222" s="45"/>
      <c r="R222" s="45"/>
      <c r="S222" s="45"/>
      <c r="T222" s="2"/>
    </row>
    <row r="223" spans="1:20" ht="15.75">
      <c r="A223" s="52"/>
      <c r="B223" s="49"/>
      <c r="C223" s="49"/>
      <c r="D223" s="48"/>
      <c r="E223" s="48"/>
      <c r="F223" s="4" t="s">
        <v>21</v>
      </c>
      <c r="G223" s="4" t="s">
        <v>21</v>
      </c>
      <c r="H223" s="4" t="s">
        <v>21</v>
      </c>
      <c r="I223" s="4" t="s">
        <v>21</v>
      </c>
      <c r="M223" s="45"/>
      <c r="N223" s="45"/>
      <c r="O223" s="45"/>
      <c r="P223" s="45"/>
      <c r="Q223" s="45"/>
      <c r="R223" s="45"/>
      <c r="S223" s="45"/>
      <c r="T223" s="2"/>
    </row>
    <row r="224" spans="1:20" ht="15.75">
      <c r="A224" s="52"/>
      <c r="B224" s="49"/>
      <c r="C224" s="49"/>
      <c r="D224" s="48"/>
      <c r="E224" s="48"/>
      <c r="F224" s="49"/>
      <c r="G224" s="49"/>
      <c r="H224" s="49"/>
      <c r="I224" s="49"/>
      <c r="M224" s="45"/>
      <c r="N224" s="45"/>
      <c r="O224" s="45"/>
      <c r="P224" s="45"/>
      <c r="Q224" s="45"/>
      <c r="R224" s="45"/>
      <c r="S224" s="45"/>
      <c r="T224" s="2"/>
    </row>
    <row r="225" spans="1:20" ht="15.75">
      <c r="A225" s="52"/>
      <c r="B225" s="49" t="s">
        <v>62</v>
      </c>
      <c r="C225" s="49"/>
      <c r="D225" s="48"/>
      <c r="E225" s="48"/>
      <c r="F225" s="53">
        <f>-'[1]CI311212'!M20</f>
        <v>8214</v>
      </c>
      <c r="G225" s="54">
        <f>-'[1]CI311211-3 AUDITED'!M20</f>
        <v>6396</v>
      </c>
      <c r="H225" s="53">
        <f>-'[1]CI311212 ACC'!M20</f>
        <v>19275</v>
      </c>
      <c r="I225" s="54">
        <f>-'[1]CI311212 ACC'!N20</f>
        <v>16027</v>
      </c>
      <c r="M225" s="45"/>
      <c r="N225" s="45"/>
      <c r="O225" s="45"/>
      <c r="P225" s="45"/>
      <c r="Q225" s="45"/>
      <c r="R225" s="45"/>
      <c r="S225" s="45"/>
      <c r="T225" s="2"/>
    </row>
    <row r="226" spans="1:20" ht="15.75">
      <c r="A226" s="52"/>
      <c r="B226" s="49" t="s">
        <v>63</v>
      </c>
      <c r="C226" s="48"/>
      <c r="D226" s="48"/>
      <c r="E226" s="48"/>
      <c r="F226" s="55">
        <f>-'[1]CI311212'!M21</f>
        <v>-71</v>
      </c>
      <c r="G226" s="55">
        <f>-'[1]CI311211-3 AUDITED'!M21</f>
        <v>-90</v>
      </c>
      <c r="H226" s="55">
        <f>-'[1]CI311212 ACC'!M21</f>
        <v>116</v>
      </c>
      <c r="I226" s="55">
        <f>-'[1]CI311212 ACC'!N21</f>
        <v>230</v>
      </c>
      <c r="M226" s="45"/>
      <c r="N226" s="45"/>
      <c r="O226" s="45"/>
      <c r="P226" s="45"/>
      <c r="Q226" s="45"/>
      <c r="R226" s="45"/>
      <c r="S226" s="45"/>
      <c r="T226" s="2"/>
    </row>
    <row r="227" spans="1:20" ht="15.75">
      <c r="A227" s="52"/>
      <c r="B227" s="48"/>
      <c r="C227" s="48"/>
      <c r="D227" s="48"/>
      <c r="E227" s="48"/>
      <c r="F227" s="56">
        <f>SUM(F225:F226)</f>
        <v>8143</v>
      </c>
      <c r="G227" s="56">
        <f>SUM(G225:G226)</f>
        <v>6306</v>
      </c>
      <c r="H227" s="56">
        <f>SUM(H225:H226)</f>
        <v>19391</v>
      </c>
      <c r="I227" s="56">
        <f>SUM(I225:I226)</f>
        <v>16257</v>
      </c>
      <c r="M227" s="45"/>
      <c r="N227" s="45"/>
      <c r="O227" s="45"/>
      <c r="P227" s="45"/>
      <c r="Q227" s="45"/>
      <c r="R227" s="45"/>
      <c r="S227" s="45"/>
      <c r="T227" s="2"/>
    </row>
    <row r="228" spans="1:20" ht="15.75">
      <c r="A228" s="52"/>
      <c r="B228" s="48"/>
      <c r="C228" s="48"/>
      <c r="D228" s="48"/>
      <c r="E228" s="48"/>
      <c r="F228" s="57"/>
      <c r="G228" s="57"/>
      <c r="H228" s="57"/>
      <c r="I228" s="57"/>
      <c r="M228" s="45"/>
      <c r="N228" s="45"/>
      <c r="O228" s="45"/>
      <c r="P228" s="45"/>
      <c r="Q228" s="45"/>
      <c r="R228" s="45"/>
      <c r="S228" s="45"/>
      <c r="T228" s="2"/>
    </row>
    <row r="229" spans="1:20" ht="15.75">
      <c r="A229" s="52"/>
      <c r="B229" s="48"/>
      <c r="C229" s="48"/>
      <c r="D229" s="48"/>
      <c r="E229" s="48"/>
      <c r="F229" s="48"/>
      <c r="G229" s="48"/>
      <c r="H229" s="48"/>
      <c r="I229" s="48"/>
      <c r="J229" s="95"/>
      <c r="K229" s="95"/>
      <c r="L229" s="95"/>
      <c r="M229" s="45"/>
      <c r="N229" s="45"/>
      <c r="O229" s="45"/>
      <c r="P229" s="45"/>
      <c r="Q229" s="45"/>
      <c r="R229" s="45"/>
      <c r="S229" s="45"/>
      <c r="T229" s="2"/>
    </row>
    <row r="230" spans="1:20" ht="15.75">
      <c r="A230" s="52"/>
      <c r="B230" s="48"/>
      <c r="C230" s="48"/>
      <c r="D230" s="48"/>
      <c r="E230" s="48"/>
      <c r="F230" s="48"/>
      <c r="G230" s="48"/>
      <c r="H230" s="48"/>
      <c r="I230" s="48"/>
      <c r="J230" s="95"/>
      <c r="K230" s="95"/>
      <c r="L230" s="95"/>
      <c r="M230" s="45"/>
      <c r="N230" s="45"/>
      <c r="O230" s="45"/>
      <c r="P230" s="45"/>
      <c r="Q230" s="45"/>
      <c r="R230" s="45"/>
      <c r="S230" s="45"/>
      <c r="T230" s="2"/>
    </row>
    <row r="231" spans="1:20" ht="15.75">
      <c r="A231" s="52"/>
      <c r="B231" s="48"/>
      <c r="C231" s="48"/>
      <c r="D231" s="48"/>
      <c r="E231" s="48"/>
      <c r="F231" s="48"/>
      <c r="G231" s="48"/>
      <c r="H231" s="48"/>
      <c r="I231" s="48"/>
      <c r="J231" s="95"/>
      <c r="K231" s="95"/>
      <c r="L231" s="95"/>
      <c r="M231" s="45"/>
      <c r="N231" s="45"/>
      <c r="O231" s="45"/>
      <c r="P231" s="45"/>
      <c r="Q231" s="45"/>
      <c r="R231" s="45"/>
      <c r="S231" s="45"/>
      <c r="T231" s="2"/>
    </row>
    <row r="232" spans="1:20" ht="15.75">
      <c r="A232" s="52"/>
      <c r="B232" s="48"/>
      <c r="C232" s="48"/>
      <c r="D232" s="48"/>
      <c r="E232" s="48"/>
      <c r="F232" s="48"/>
      <c r="G232" s="48"/>
      <c r="H232" s="48"/>
      <c r="I232" s="48"/>
      <c r="J232" s="95"/>
      <c r="K232" s="95"/>
      <c r="L232" s="95"/>
      <c r="M232" s="45"/>
      <c r="N232" s="45"/>
      <c r="O232" s="45"/>
      <c r="P232" s="45"/>
      <c r="Q232" s="45"/>
      <c r="R232" s="45"/>
      <c r="S232" s="45"/>
      <c r="T232" s="2"/>
    </row>
    <row r="233" spans="1:20" ht="15.75">
      <c r="A233" s="58" t="s">
        <v>64</v>
      </c>
      <c r="B233" s="46" t="s">
        <v>65</v>
      </c>
      <c r="C233" s="48"/>
      <c r="D233" s="48"/>
      <c r="E233" s="48"/>
      <c r="F233" s="48"/>
      <c r="G233" s="48"/>
      <c r="H233" s="48"/>
      <c r="I233" s="48"/>
      <c r="J233" s="95"/>
      <c r="K233" s="95"/>
      <c r="L233" s="95"/>
      <c r="M233" s="45"/>
      <c r="N233" s="45"/>
      <c r="O233" s="45"/>
      <c r="P233" s="45"/>
      <c r="Q233" s="45"/>
      <c r="R233" s="45"/>
      <c r="S233" s="45"/>
      <c r="T233" s="2"/>
    </row>
    <row r="234" spans="1:20" ht="15.75">
      <c r="A234" s="52"/>
      <c r="B234" s="48"/>
      <c r="C234" s="48"/>
      <c r="D234" s="48"/>
      <c r="E234" s="48"/>
      <c r="F234" s="48"/>
      <c r="G234" s="48"/>
      <c r="H234" s="48"/>
      <c r="I234" s="48"/>
      <c r="J234" s="95"/>
      <c r="K234" s="95"/>
      <c r="L234" s="95"/>
      <c r="M234" s="45"/>
      <c r="N234" s="45"/>
      <c r="O234" s="45"/>
      <c r="P234" s="45"/>
      <c r="Q234" s="45"/>
      <c r="R234" s="45"/>
      <c r="S234" s="45"/>
      <c r="T234" s="2"/>
    </row>
    <row r="235" spans="1:20" ht="15.75">
      <c r="A235" s="52"/>
      <c r="B235" s="48"/>
      <c r="C235" s="48"/>
      <c r="D235" s="48"/>
      <c r="E235" s="48"/>
      <c r="F235" s="48"/>
      <c r="G235" s="48"/>
      <c r="H235" s="48"/>
      <c r="I235" s="48"/>
      <c r="J235" s="95"/>
      <c r="K235" s="95"/>
      <c r="L235" s="95"/>
      <c r="M235" s="45"/>
      <c r="N235" s="45"/>
      <c r="O235" s="45"/>
      <c r="P235" s="45"/>
      <c r="Q235" s="45"/>
      <c r="R235" s="45"/>
      <c r="S235" s="45"/>
      <c r="T235" s="2"/>
    </row>
    <row r="236" spans="1:20" ht="15.75">
      <c r="A236" s="52"/>
      <c r="B236" s="48"/>
      <c r="C236" s="48"/>
      <c r="D236" s="48"/>
      <c r="E236" s="48"/>
      <c r="F236" s="48"/>
      <c r="G236" s="48"/>
      <c r="H236" s="48"/>
      <c r="I236" s="48"/>
      <c r="J236" s="95"/>
      <c r="K236" s="95"/>
      <c r="L236" s="95"/>
      <c r="M236" s="45"/>
      <c r="N236" s="45"/>
      <c r="O236" s="45"/>
      <c r="P236" s="45"/>
      <c r="Q236" s="45"/>
      <c r="R236" s="45"/>
      <c r="S236" s="45"/>
      <c r="T236" s="2"/>
    </row>
    <row r="237" spans="1:20" ht="15.75">
      <c r="A237" s="52"/>
      <c r="B237" s="48"/>
      <c r="C237" s="48"/>
      <c r="D237" s="48"/>
      <c r="E237" s="48"/>
      <c r="F237" s="138"/>
      <c r="G237" s="138"/>
      <c r="H237" s="138"/>
      <c r="I237" s="138"/>
      <c r="J237" s="95"/>
      <c r="K237" s="95"/>
      <c r="L237" s="95"/>
      <c r="M237" s="45"/>
      <c r="N237" s="45"/>
      <c r="O237" s="45"/>
      <c r="P237" s="45"/>
      <c r="Q237" s="45"/>
      <c r="R237" s="45"/>
      <c r="S237" s="45"/>
      <c r="T237" s="2"/>
    </row>
    <row r="238" spans="1:20" ht="15.75">
      <c r="A238" s="52"/>
      <c r="B238" s="48"/>
      <c r="C238" s="48"/>
      <c r="D238" s="48"/>
      <c r="E238" s="48"/>
      <c r="F238" s="138" t="s">
        <v>14</v>
      </c>
      <c r="G238" s="138"/>
      <c r="H238" s="138" t="s">
        <v>15</v>
      </c>
      <c r="I238" s="138"/>
      <c r="J238" s="95"/>
      <c r="K238" s="95"/>
      <c r="L238" s="95"/>
      <c r="M238" s="45"/>
      <c r="N238" s="45"/>
      <c r="O238" s="45"/>
      <c r="P238" s="45"/>
      <c r="Q238" s="45"/>
      <c r="R238" s="45"/>
      <c r="S238" s="45"/>
      <c r="T238" s="2"/>
    </row>
    <row r="239" spans="1:20" ht="15.75">
      <c r="A239" s="52"/>
      <c r="B239" s="48"/>
      <c r="C239" s="48"/>
      <c r="D239" s="48"/>
      <c r="E239" s="48"/>
      <c r="F239" s="138" t="s">
        <v>66</v>
      </c>
      <c r="G239" s="138"/>
      <c r="H239" s="138" t="s">
        <v>45</v>
      </c>
      <c r="I239" s="138"/>
      <c r="M239" s="45"/>
      <c r="N239" s="45"/>
      <c r="O239" s="45"/>
      <c r="P239" s="45"/>
      <c r="Q239" s="45"/>
      <c r="R239" s="45"/>
      <c r="S239" s="45"/>
      <c r="T239" s="2"/>
    </row>
    <row r="240" spans="1:20" ht="15.75">
      <c r="A240" s="52"/>
      <c r="B240" s="48"/>
      <c r="C240" s="48"/>
      <c r="D240" s="48"/>
      <c r="E240" s="48"/>
      <c r="F240" s="6" t="s">
        <v>18</v>
      </c>
      <c r="G240" s="6" t="s">
        <v>19</v>
      </c>
      <c r="H240" s="6" t="s">
        <v>18</v>
      </c>
      <c r="I240" s="6" t="s">
        <v>19</v>
      </c>
      <c r="M240" s="45"/>
      <c r="N240" s="45"/>
      <c r="O240" s="45"/>
      <c r="P240" s="45"/>
      <c r="Q240" s="45"/>
      <c r="R240" s="45"/>
      <c r="S240" s="45"/>
      <c r="T240" s="2"/>
    </row>
    <row r="241" spans="1:20" ht="15.75">
      <c r="A241" s="52"/>
      <c r="B241" s="48"/>
      <c r="C241" s="48"/>
      <c r="D241" s="48"/>
      <c r="E241" s="48"/>
      <c r="F241" s="4" t="s">
        <v>32</v>
      </c>
      <c r="G241" s="4" t="s">
        <v>32</v>
      </c>
      <c r="H241" s="4" t="s">
        <v>32</v>
      </c>
      <c r="I241" s="4" t="s">
        <v>32</v>
      </c>
      <c r="M241" s="45"/>
      <c r="N241" s="45"/>
      <c r="O241" s="45"/>
      <c r="P241" s="45"/>
      <c r="Q241" s="45"/>
      <c r="R241" s="45"/>
      <c r="S241" s="45"/>
      <c r="T241" s="2"/>
    </row>
    <row r="242" spans="1:20" ht="15.75">
      <c r="A242" s="52"/>
      <c r="B242" s="49" t="s">
        <v>67</v>
      </c>
      <c r="D242" s="48"/>
      <c r="E242" s="48"/>
      <c r="F242" s="59"/>
      <c r="G242" s="59"/>
      <c r="H242" s="49"/>
      <c r="I242" s="49"/>
      <c r="M242" s="45"/>
      <c r="N242" s="45"/>
      <c r="O242" s="45"/>
      <c r="P242" s="45"/>
      <c r="Q242" s="45"/>
      <c r="R242" s="45"/>
      <c r="S242" s="45"/>
      <c r="T242" s="2"/>
    </row>
    <row r="243" spans="1:20" ht="15.75">
      <c r="A243" s="52"/>
      <c r="B243" s="49" t="s">
        <v>68</v>
      </c>
      <c r="D243" s="48"/>
      <c r="E243" s="48"/>
      <c r="F243" s="45"/>
      <c r="G243" s="45"/>
      <c r="M243" s="45"/>
      <c r="N243" s="45"/>
      <c r="O243" s="45"/>
      <c r="P243" s="45"/>
      <c r="Q243" s="45"/>
      <c r="R243" s="45"/>
      <c r="S243" s="45"/>
      <c r="T243" s="2"/>
    </row>
    <row r="244" spans="1:20" ht="16.5" thickBot="1">
      <c r="A244" s="52"/>
      <c r="B244" s="49" t="s">
        <v>69</v>
      </c>
      <c r="D244" s="48"/>
      <c r="E244" s="48"/>
      <c r="F244" s="60">
        <v>15927</v>
      </c>
      <c r="G244" s="60">
        <f>'[1]CIS'!D34</f>
        <v>14026</v>
      </c>
      <c r="H244" s="60">
        <v>38096</v>
      </c>
      <c r="I244" s="60">
        <f>'[1]CIS'!F34</f>
        <v>29598</v>
      </c>
      <c r="M244" s="45"/>
      <c r="N244" s="45"/>
      <c r="O244" s="45"/>
      <c r="P244" s="45"/>
      <c r="Q244" s="45"/>
      <c r="R244" s="45"/>
      <c r="S244" s="45"/>
      <c r="T244" s="2"/>
    </row>
    <row r="245" spans="1:20" ht="15.75">
      <c r="A245" s="52"/>
      <c r="B245" s="49"/>
      <c r="D245" s="48"/>
      <c r="E245" s="48"/>
      <c r="F245" s="57"/>
      <c r="G245" s="57"/>
      <c r="H245" s="57"/>
      <c r="I245" s="57"/>
      <c r="M245" s="45"/>
      <c r="N245" s="45"/>
      <c r="O245" s="45"/>
      <c r="P245" s="45"/>
      <c r="Q245" s="45"/>
      <c r="R245" s="45"/>
      <c r="S245" s="45"/>
      <c r="T245" s="2"/>
    </row>
    <row r="246" spans="1:20" ht="15.75">
      <c r="A246" s="52"/>
      <c r="B246" s="49" t="s">
        <v>70</v>
      </c>
      <c r="D246" s="48"/>
      <c r="E246" s="48"/>
      <c r="F246" s="54"/>
      <c r="G246" s="54"/>
      <c r="H246" s="54"/>
      <c r="I246" s="54"/>
      <c r="M246" s="45"/>
      <c r="N246" s="45"/>
      <c r="O246" s="45"/>
      <c r="P246" s="45"/>
      <c r="Q246" s="45"/>
      <c r="R246" s="45"/>
      <c r="S246" s="45"/>
      <c r="T246" s="2"/>
    </row>
    <row r="247" spans="1:20" ht="16.5" thickBot="1">
      <c r="A247" s="52"/>
      <c r="B247" s="49" t="s">
        <v>71</v>
      </c>
      <c r="D247" s="48"/>
      <c r="E247" s="48"/>
      <c r="F247" s="60">
        <v>100000</v>
      </c>
      <c r="G247" s="60">
        <v>100000</v>
      </c>
      <c r="H247" s="60">
        <v>100000</v>
      </c>
      <c r="I247" s="60">
        <v>100000</v>
      </c>
      <c r="M247" s="45"/>
      <c r="N247" s="45"/>
      <c r="O247" s="45"/>
      <c r="P247" s="45"/>
      <c r="Q247" s="45"/>
      <c r="R247" s="45"/>
      <c r="S247" s="45"/>
      <c r="T247" s="2"/>
    </row>
    <row r="248" spans="1:20" ht="15.75">
      <c r="A248" s="52"/>
      <c r="B248" s="49"/>
      <c r="D248" s="48"/>
      <c r="E248" s="48"/>
      <c r="F248" s="49"/>
      <c r="G248" s="49"/>
      <c r="H248" s="49"/>
      <c r="I248" s="49"/>
      <c r="M248" s="45"/>
      <c r="N248" s="45"/>
      <c r="O248" s="45"/>
      <c r="P248" s="45"/>
      <c r="Q248" s="45"/>
      <c r="R248" s="45"/>
      <c r="S248" s="45"/>
      <c r="T248" s="2"/>
    </row>
    <row r="249" spans="1:20" ht="15.75">
      <c r="A249" s="52"/>
      <c r="B249" s="49"/>
      <c r="D249" s="48"/>
      <c r="E249" s="48"/>
      <c r="F249" s="61"/>
      <c r="G249" s="61"/>
      <c r="H249" s="61"/>
      <c r="I249" s="61"/>
      <c r="M249" s="45"/>
      <c r="N249" s="45"/>
      <c r="O249" s="45"/>
      <c r="P249" s="45"/>
      <c r="Q249" s="45"/>
      <c r="R249" s="45"/>
      <c r="S249" s="45"/>
      <c r="T249" s="2"/>
    </row>
    <row r="250" spans="1:20" ht="16.5" thickBot="1">
      <c r="A250" s="52"/>
      <c r="B250" s="49" t="s">
        <v>72</v>
      </c>
      <c r="D250" s="48"/>
      <c r="E250" s="48"/>
      <c r="F250" s="62">
        <f>F244/F247*100</f>
        <v>15.927</v>
      </c>
      <c r="G250" s="62">
        <f>G244/G247*100</f>
        <v>14.026</v>
      </c>
      <c r="H250" s="62">
        <f>H244/H247*100</f>
        <v>38.096000000000004</v>
      </c>
      <c r="I250" s="62">
        <f>I244/I247*100</f>
        <v>29.598000000000003</v>
      </c>
      <c r="M250" s="45"/>
      <c r="N250" s="45"/>
      <c r="O250" s="45"/>
      <c r="P250" s="45"/>
      <c r="Q250" s="45"/>
      <c r="R250" s="45"/>
      <c r="S250" s="45"/>
      <c r="T250" s="2"/>
    </row>
    <row r="251" spans="1:20" ht="15.75">
      <c r="A251" s="52"/>
      <c r="B251" s="49"/>
      <c r="D251" s="48"/>
      <c r="E251" s="48"/>
      <c r="F251" s="63"/>
      <c r="G251" s="63"/>
      <c r="H251" s="63"/>
      <c r="I251" s="63"/>
      <c r="M251" s="45"/>
      <c r="N251" s="45"/>
      <c r="O251" s="45"/>
      <c r="P251" s="45"/>
      <c r="Q251" s="45"/>
      <c r="R251" s="45"/>
      <c r="S251" s="45"/>
      <c r="T251" s="2"/>
    </row>
    <row r="252" spans="1:20" ht="15.75">
      <c r="A252" s="1" t="s">
        <v>73</v>
      </c>
      <c r="B252" s="46" t="s">
        <v>74</v>
      </c>
      <c r="C252" s="48"/>
      <c r="D252" s="48"/>
      <c r="E252" s="48"/>
      <c r="F252" s="48"/>
      <c r="G252" s="48"/>
      <c r="H252" s="48"/>
      <c r="I252" s="48"/>
      <c r="J252" s="64"/>
      <c r="K252" s="64"/>
      <c r="L252" s="64"/>
      <c r="M252" s="45"/>
      <c r="N252" s="45"/>
      <c r="O252" s="45"/>
      <c r="P252" s="45"/>
      <c r="Q252" s="45"/>
      <c r="R252" s="45"/>
      <c r="S252" s="45"/>
      <c r="T252" s="2"/>
    </row>
    <row r="253" spans="1:20" ht="15.75">
      <c r="A253" s="1"/>
      <c r="B253" s="48"/>
      <c r="C253" s="48"/>
      <c r="D253" s="48"/>
      <c r="E253" s="48"/>
      <c r="F253" s="48"/>
      <c r="G253" s="48"/>
      <c r="H253" s="48"/>
      <c r="I253" s="48"/>
      <c r="J253" s="64"/>
      <c r="K253" s="64"/>
      <c r="L253" s="64"/>
      <c r="M253" s="45"/>
      <c r="N253" s="45"/>
      <c r="O253" s="45"/>
      <c r="P253" s="45"/>
      <c r="Q253" s="45"/>
      <c r="R253" s="45"/>
      <c r="S253" s="45"/>
      <c r="T253" s="2"/>
    </row>
    <row r="254" spans="1:20" ht="15.75">
      <c r="A254" s="1"/>
      <c r="B254" s="46"/>
      <c r="C254" s="49"/>
      <c r="D254" s="49"/>
      <c r="E254" s="49"/>
      <c r="F254" s="49"/>
      <c r="G254" s="49"/>
      <c r="H254" s="49"/>
      <c r="I254" s="28"/>
      <c r="J254" s="64"/>
      <c r="K254" s="64"/>
      <c r="L254" s="64"/>
      <c r="M254" s="45"/>
      <c r="N254" s="45"/>
      <c r="O254" s="45"/>
      <c r="P254" s="45"/>
      <c r="Q254" s="45"/>
      <c r="R254" s="45"/>
      <c r="S254" s="45"/>
      <c r="T254" s="2"/>
    </row>
    <row r="255" spans="1:20" ht="15.75">
      <c r="A255" s="1"/>
      <c r="B255" s="46"/>
      <c r="C255" s="49"/>
      <c r="D255" s="49"/>
      <c r="E255" s="49"/>
      <c r="F255" s="49"/>
      <c r="G255" s="49"/>
      <c r="H255" s="49"/>
      <c r="I255" s="49"/>
      <c r="J255" s="64"/>
      <c r="K255" s="64"/>
      <c r="L255" s="64"/>
      <c r="M255" s="45"/>
      <c r="N255" s="45"/>
      <c r="O255" s="45"/>
      <c r="P255" s="45"/>
      <c r="Q255" s="45"/>
      <c r="R255" s="45"/>
      <c r="S255" s="45"/>
      <c r="T255" s="2"/>
    </row>
    <row r="256" spans="1:20" ht="15.75">
      <c r="A256" s="1" t="s">
        <v>75</v>
      </c>
      <c r="B256" s="46" t="s">
        <v>76</v>
      </c>
      <c r="C256" s="48"/>
      <c r="D256" s="49"/>
      <c r="E256" s="49"/>
      <c r="F256" s="49"/>
      <c r="G256" s="49"/>
      <c r="H256" s="49"/>
      <c r="I256" s="50"/>
      <c r="J256" s="64"/>
      <c r="K256" s="64"/>
      <c r="L256" s="64"/>
      <c r="M256" s="45"/>
      <c r="N256" s="45"/>
      <c r="O256" s="45"/>
      <c r="P256" s="45"/>
      <c r="Q256" s="45"/>
      <c r="R256" s="45"/>
      <c r="S256" s="45"/>
      <c r="T256" s="2"/>
    </row>
    <row r="257" spans="1:20" ht="15.75">
      <c r="A257" s="1"/>
      <c r="B257" s="49" t="s">
        <v>77</v>
      </c>
      <c r="C257" s="49"/>
      <c r="D257" s="49"/>
      <c r="E257" s="49"/>
      <c r="F257" s="49"/>
      <c r="G257" s="49"/>
      <c r="H257" s="49"/>
      <c r="I257" s="50"/>
      <c r="J257" s="64"/>
      <c r="K257" s="64"/>
      <c r="L257" s="64"/>
      <c r="M257" s="45"/>
      <c r="N257" s="45"/>
      <c r="O257" s="45"/>
      <c r="P257" s="45"/>
      <c r="Q257" s="45"/>
      <c r="R257" s="45"/>
      <c r="S257" s="45"/>
      <c r="T257" s="2"/>
    </row>
    <row r="258" spans="1:20" ht="15.75">
      <c r="A258" s="1"/>
      <c r="B258" s="46"/>
      <c r="C258" s="49"/>
      <c r="D258" s="49"/>
      <c r="E258" s="49"/>
      <c r="F258" s="49"/>
      <c r="G258" s="65" t="s">
        <v>18</v>
      </c>
      <c r="H258" s="65" t="s">
        <v>19</v>
      </c>
      <c r="I258" s="65" t="s">
        <v>78</v>
      </c>
      <c r="J258" s="64"/>
      <c r="K258" s="64"/>
      <c r="L258" s="64"/>
      <c r="M258" s="45"/>
      <c r="N258" s="45"/>
      <c r="O258" s="45"/>
      <c r="P258" s="45"/>
      <c r="Q258" s="45"/>
      <c r="R258" s="45"/>
      <c r="S258" s="45"/>
      <c r="T258" s="2"/>
    </row>
    <row r="259" spans="1:20" ht="15.75">
      <c r="A259" s="1"/>
      <c r="B259" s="49"/>
      <c r="C259" s="49"/>
      <c r="D259" s="49"/>
      <c r="E259" s="49"/>
      <c r="F259" s="49"/>
      <c r="G259" s="4" t="s">
        <v>32</v>
      </c>
      <c r="H259" s="4" t="s">
        <v>32</v>
      </c>
      <c r="I259" s="4" t="s">
        <v>32</v>
      </c>
      <c r="J259" s="64"/>
      <c r="K259" s="64"/>
      <c r="L259" s="64"/>
      <c r="M259" s="45"/>
      <c r="N259" s="45"/>
      <c r="O259" s="45"/>
      <c r="P259" s="45"/>
      <c r="Q259" s="45"/>
      <c r="R259" s="45"/>
      <c r="S259" s="45"/>
      <c r="T259" s="2"/>
    </row>
    <row r="260" spans="1:20" ht="15.75">
      <c r="A260" s="1"/>
      <c r="J260" s="64"/>
      <c r="K260" s="64"/>
      <c r="L260" s="64"/>
      <c r="M260" s="45"/>
      <c r="N260" s="45"/>
      <c r="O260" s="45"/>
      <c r="P260" s="45"/>
      <c r="Q260" s="45"/>
      <c r="R260" s="45"/>
      <c r="S260" s="45"/>
      <c r="T260" s="2"/>
    </row>
    <row r="261" spans="1:20" ht="15.75">
      <c r="A261" s="1"/>
      <c r="B261" s="49" t="s">
        <v>79</v>
      </c>
      <c r="C261" s="49"/>
      <c r="D261" s="49"/>
      <c r="E261" s="49"/>
      <c r="F261" s="49"/>
      <c r="G261" s="50">
        <f>'[1]CCF'!C52</f>
        <v>184631</v>
      </c>
      <c r="H261" s="50">
        <v>146714</v>
      </c>
      <c r="I261" s="50">
        <v>146604</v>
      </c>
      <c r="J261" s="64"/>
      <c r="K261" s="64"/>
      <c r="L261" s="64"/>
      <c r="M261" s="45"/>
      <c r="N261" s="45"/>
      <c r="O261" s="45"/>
      <c r="P261" s="45"/>
      <c r="Q261" s="45"/>
      <c r="R261" s="45"/>
      <c r="S261" s="45"/>
      <c r="T261" s="2"/>
    </row>
    <row r="262" spans="1:20" ht="15.75">
      <c r="A262" s="1"/>
      <c r="B262" s="49" t="s">
        <v>80</v>
      </c>
      <c r="C262" s="49"/>
      <c r="D262" s="49"/>
      <c r="E262" s="49"/>
      <c r="F262" s="49"/>
      <c r="G262" s="50">
        <f>'[1]CCF'!C54</f>
        <v>-9766</v>
      </c>
      <c r="H262" s="50">
        <v>-8806</v>
      </c>
      <c r="I262" s="50">
        <v>-8648</v>
      </c>
      <c r="J262" s="64"/>
      <c r="K262" s="64"/>
      <c r="L262" s="64"/>
      <c r="M262" s="45"/>
      <c r="N262" s="45"/>
      <c r="O262" s="45"/>
      <c r="P262" s="45"/>
      <c r="Q262" s="45"/>
      <c r="R262" s="45"/>
      <c r="S262" s="45"/>
      <c r="T262" s="2"/>
    </row>
    <row r="263" spans="1:20" ht="16.5" thickBot="1">
      <c r="A263" s="1"/>
      <c r="B263" s="49" t="s">
        <v>76</v>
      </c>
      <c r="C263" s="49"/>
      <c r="D263" s="49"/>
      <c r="E263" s="49"/>
      <c r="F263" s="49"/>
      <c r="G263" s="66">
        <f>SUM(G261:G262)</f>
        <v>174865</v>
      </c>
      <c r="H263" s="66">
        <f>SUM(H261:H262)</f>
        <v>137908</v>
      </c>
      <c r="I263" s="66">
        <f>SUM(I261:I262)</f>
        <v>137956</v>
      </c>
      <c r="J263" s="64"/>
      <c r="K263" s="64"/>
      <c r="L263" s="64"/>
      <c r="M263" s="45"/>
      <c r="N263" s="45"/>
      <c r="O263" s="45"/>
      <c r="P263" s="45"/>
      <c r="Q263" s="45"/>
      <c r="R263" s="45"/>
      <c r="S263" s="45"/>
      <c r="T263" s="2"/>
    </row>
    <row r="264" spans="4:20" ht="15.75">
      <c r="D264" s="48"/>
      <c r="E264" s="48"/>
      <c r="F264" s="48"/>
      <c r="G264" s="48"/>
      <c r="H264" s="48"/>
      <c r="I264" s="48"/>
      <c r="J264" s="64"/>
      <c r="K264" s="64"/>
      <c r="L264" s="64"/>
      <c r="M264" s="45"/>
      <c r="N264" s="45"/>
      <c r="O264" s="45"/>
      <c r="P264" s="45"/>
      <c r="Q264" s="45"/>
      <c r="R264" s="45"/>
      <c r="S264" s="45"/>
      <c r="T264" s="2"/>
    </row>
    <row r="265" spans="1:20" ht="15.75">
      <c r="A265" s="1" t="s">
        <v>81</v>
      </c>
      <c r="B265" s="1" t="s">
        <v>82</v>
      </c>
      <c r="C265" s="48"/>
      <c r="D265" s="48"/>
      <c r="E265" s="48"/>
      <c r="F265" s="48"/>
      <c r="G265" s="48"/>
      <c r="H265" s="48"/>
      <c r="I265" s="48"/>
      <c r="J265" s="64"/>
      <c r="K265" s="64"/>
      <c r="L265" s="64"/>
      <c r="M265" s="45"/>
      <c r="N265" s="45"/>
      <c r="O265" s="45"/>
      <c r="P265" s="45"/>
      <c r="Q265" s="45"/>
      <c r="R265" s="45"/>
      <c r="S265" s="45"/>
      <c r="T265" s="2"/>
    </row>
    <row r="266" spans="1:20" ht="15.75">
      <c r="A266" s="1"/>
      <c r="B266" s="1"/>
      <c r="C266" s="48"/>
      <c r="D266" s="48"/>
      <c r="E266" s="48"/>
      <c r="F266" s="48"/>
      <c r="G266" s="48"/>
      <c r="H266" s="48"/>
      <c r="I266" s="48"/>
      <c r="J266" s="64"/>
      <c r="K266" s="64"/>
      <c r="L266" s="64"/>
      <c r="M266" s="45"/>
      <c r="N266" s="45"/>
      <c r="O266" s="45"/>
      <c r="P266" s="45"/>
      <c r="Q266" s="45"/>
      <c r="R266" s="45"/>
      <c r="S266" s="45"/>
      <c r="T266" s="2"/>
    </row>
    <row r="267" spans="1:20" ht="15.75">
      <c r="A267" s="1"/>
      <c r="B267" s="1"/>
      <c r="C267" s="48"/>
      <c r="D267" s="48"/>
      <c r="E267" s="48"/>
      <c r="F267" s="48"/>
      <c r="G267" s="48"/>
      <c r="H267" s="48"/>
      <c r="I267" s="48"/>
      <c r="J267" s="64"/>
      <c r="K267" s="64"/>
      <c r="L267" s="64"/>
      <c r="M267" s="45"/>
      <c r="N267" s="45"/>
      <c r="O267" s="45"/>
      <c r="P267" s="45"/>
      <c r="Q267" s="45"/>
      <c r="R267" s="45"/>
      <c r="S267" s="45"/>
      <c r="T267" s="2"/>
    </row>
    <row r="268" spans="1:20" ht="15.75">
      <c r="A268" s="1"/>
      <c r="B268" s="2" t="s">
        <v>83</v>
      </c>
      <c r="C268" s="48"/>
      <c r="D268" s="48"/>
      <c r="E268" s="48"/>
      <c r="F268" s="48"/>
      <c r="G268" s="48"/>
      <c r="H268" s="48"/>
      <c r="I268" s="48"/>
      <c r="J268" s="64"/>
      <c r="K268" s="64"/>
      <c r="L268" s="64"/>
      <c r="M268" s="45"/>
      <c r="N268" s="45"/>
      <c r="O268" s="45"/>
      <c r="P268" s="45"/>
      <c r="Q268" s="45"/>
      <c r="R268" s="45"/>
      <c r="S268" s="45"/>
      <c r="T268" s="2"/>
    </row>
    <row r="269" spans="1:20" ht="15.75">
      <c r="A269" s="1"/>
      <c r="B269" s="2" t="s">
        <v>84</v>
      </c>
      <c r="C269" s="48"/>
      <c r="D269" s="48"/>
      <c r="E269" s="48"/>
      <c r="F269" s="48"/>
      <c r="G269" s="48"/>
      <c r="H269" s="48"/>
      <c r="I269" s="48"/>
      <c r="J269" s="64"/>
      <c r="K269" s="64"/>
      <c r="L269" s="64"/>
      <c r="M269" s="45"/>
      <c r="N269" s="45"/>
      <c r="O269" s="45"/>
      <c r="P269" s="45"/>
      <c r="Q269" s="45"/>
      <c r="R269" s="45"/>
      <c r="S269" s="45"/>
      <c r="T269" s="2"/>
    </row>
    <row r="270" spans="1:20" ht="15.75">
      <c r="A270" s="1"/>
      <c r="B270" s="2" t="s">
        <v>85</v>
      </c>
      <c r="C270" s="48"/>
      <c r="D270" s="48"/>
      <c r="E270" s="48"/>
      <c r="F270" s="48"/>
      <c r="G270" s="48"/>
      <c r="H270" s="48"/>
      <c r="I270" s="48"/>
      <c r="J270" s="64"/>
      <c r="K270" s="64"/>
      <c r="L270" s="64"/>
      <c r="M270" s="45"/>
      <c r="N270" s="45"/>
      <c r="O270" s="45"/>
      <c r="P270" s="45"/>
      <c r="Q270" s="45"/>
      <c r="R270" s="45"/>
      <c r="S270" s="45"/>
      <c r="T270" s="2"/>
    </row>
    <row r="271" spans="1:20" ht="15.75">
      <c r="A271" s="1"/>
      <c r="C271" s="48"/>
      <c r="D271" s="48"/>
      <c r="E271" s="48"/>
      <c r="F271" s="48"/>
      <c r="G271" s="48"/>
      <c r="H271" s="48"/>
      <c r="I271" s="48"/>
      <c r="J271" s="64"/>
      <c r="K271" s="64"/>
      <c r="L271" s="64"/>
      <c r="M271" s="45"/>
      <c r="N271" s="45"/>
      <c r="O271" s="45"/>
      <c r="P271" s="45"/>
      <c r="Q271" s="45"/>
      <c r="R271" s="45"/>
      <c r="S271" s="45"/>
      <c r="T271" s="2"/>
    </row>
    <row r="272" spans="1:20" ht="15.75">
      <c r="A272" s="1"/>
      <c r="C272" s="49"/>
      <c r="D272" s="49"/>
      <c r="E272" s="49"/>
      <c r="F272" s="67" t="s">
        <v>36</v>
      </c>
      <c r="G272" s="67" t="s">
        <v>86</v>
      </c>
      <c r="H272" s="67" t="s">
        <v>87</v>
      </c>
      <c r="I272" s="67" t="s">
        <v>88</v>
      </c>
      <c r="J272" s="64"/>
      <c r="K272" s="64"/>
      <c r="L272" s="64"/>
      <c r="M272" s="45"/>
      <c r="N272" s="45"/>
      <c r="O272" s="45"/>
      <c r="P272" s="45"/>
      <c r="Q272" s="45"/>
      <c r="R272" s="45"/>
      <c r="S272" s="45"/>
      <c r="T272" s="2"/>
    </row>
    <row r="273" spans="1:20" ht="15.75">
      <c r="A273" s="1"/>
      <c r="B273" s="68" t="s">
        <v>89</v>
      </c>
      <c r="C273" s="49"/>
      <c r="D273" s="49"/>
      <c r="E273" s="49"/>
      <c r="F273" s="11" t="s">
        <v>32</v>
      </c>
      <c r="G273" s="11" t="s">
        <v>32</v>
      </c>
      <c r="H273" s="11" t="s">
        <v>32</v>
      </c>
      <c r="I273" s="11" t="s">
        <v>32</v>
      </c>
      <c r="J273" s="64"/>
      <c r="K273" s="64"/>
      <c r="L273" s="64"/>
      <c r="M273" s="45"/>
      <c r="N273" s="45"/>
      <c r="O273" s="45"/>
      <c r="P273" s="45"/>
      <c r="Q273" s="45"/>
      <c r="R273" s="45"/>
      <c r="S273" s="45"/>
      <c r="T273" s="2"/>
    </row>
    <row r="274" spans="1:20" ht="15.75">
      <c r="A274" s="1"/>
      <c r="B274" s="1" t="s">
        <v>90</v>
      </c>
      <c r="C274" s="49"/>
      <c r="D274" s="49"/>
      <c r="E274" s="49"/>
      <c r="F274" s="49"/>
      <c r="G274" s="49"/>
      <c r="H274" s="49"/>
      <c r="I274" s="49"/>
      <c r="J274" s="64"/>
      <c r="K274" s="64"/>
      <c r="L274" s="64"/>
      <c r="M274" s="45"/>
      <c r="N274" s="45"/>
      <c r="O274" s="45"/>
      <c r="P274" s="45"/>
      <c r="Q274" s="45"/>
      <c r="R274" s="45"/>
      <c r="S274" s="45"/>
      <c r="T274" s="2"/>
    </row>
    <row r="275" spans="1:20" ht="15.75">
      <c r="A275" s="1"/>
      <c r="C275" s="49" t="s">
        <v>91</v>
      </c>
      <c r="D275" s="49"/>
      <c r="E275" s="49"/>
      <c r="F275" s="50">
        <f>SUM(G275:I275)</f>
        <v>29732</v>
      </c>
      <c r="G275" s="50">
        <f>'[1]FP311212'!G23</f>
        <v>29732</v>
      </c>
      <c r="H275" s="50">
        <v>0</v>
      </c>
      <c r="I275" s="50">
        <v>0</v>
      </c>
      <c r="J275" s="64"/>
      <c r="K275" s="64"/>
      <c r="L275" s="64"/>
      <c r="M275" s="45"/>
      <c r="N275" s="45"/>
      <c r="O275" s="45"/>
      <c r="P275" s="45"/>
      <c r="Q275" s="45"/>
      <c r="R275" s="45"/>
      <c r="S275" s="45"/>
      <c r="T275" s="2"/>
    </row>
    <row r="276" spans="1:20" ht="15.75">
      <c r="A276" s="1"/>
      <c r="C276" s="49"/>
      <c r="D276" s="49"/>
      <c r="E276" s="49"/>
      <c r="F276" s="50"/>
      <c r="G276" s="50"/>
      <c r="H276" s="50"/>
      <c r="I276" s="50"/>
      <c r="J276" s="64"/>
      <c r="K276" s="64"/>
      <c r="L276" s="64"/>
      <c r="M276" s="45"/>
      <c r="N276" s="45"/>
      <c r="O276" s="45"/>
      <c r="P276" s="45"/>
      <c r="Q276" s="45"/>
      <c r="R276" s="45"/>
      <c r="S276" s="45"/>
      <c r="T276" s="2"/>
    </row>
    <row r="277" spans="1:20" ht="15.75">
      <c r="A277" s="1"/>
      <c r="B277" s="68" t="s">
        <v>92</v>
      </c>
      <c r="C277" s="49"/>
      <c r="D277" s="49"/>
      <c r="E277" s="49"/>
      <c r="F277" s="50"/>
      <c r="G277" s="50"/>
      <c r="H277" s="50"/>
      <c r="I277" s="50"/>
      <c r="J277" s="64"/>
      <c r="K277" s="64"/>
      <c r="L277" s="64"/>
      <c r="M277" s="45"/>
      <c r="N277" s="45"/>
      <c r="O277" s="45"/>
      <c r="P277" s="45"/>
      <c r="Q277" s="45"/>
      <c r="R277" s="45"/>
      <c r="S277" s="45"/>
      <c r="T277" s="2"/>
    </row>
    <row r="278" spans="1:20" ht="15.75">
      <c r="A278" s="52"/>
      <c r="B278" s="1" t="s">
        <v>90</v>
      </c>
      <c r="C278" s="49"/>
      <c r="D278" s="49"/>
      <c r="E278" s="49"/>
      <c r="F278" s="50"/>
      <c r="G278" s="50"/>
      <c r="H278" s="50"/>
      <c r="I278" s="50"/>
      <c r="J278" s="95"/>
      <c r="K278" s="95"/>
      <c r="L278" s="95"/>
      <c r="M278" s="45"/>
      <c r="N278" s="45"/>
      <c r="O278" s="45"/>
      <c r="P278" s="45"/>
      <c r="Q278" s="45"/>
      <c r="R278" s="45"/>
      <c r="S278" s="45"/>
      <c r="T278" s="2"/>
    </row>
    <row r="279" spans="1:20" ht="15.75">
      <c r="A279" s="52"/>
      <c r="C279" s="49" t="s">
        <v>91</v>
      </c>
      <c r="D279" s="49"/>
      <c r="E279" s="49"/>
      <c r="F279" s="50">
        <f>SUM(G279:I279)</f>
        <v>28002</v>
      </c>
      <c r="G279" s="50">
        <v>28002</v>
      </c>
      <c r="H279" s="50">
        <v>0</v>
      </c>
      <c r="I279" s="50">
        <v>0</v>
      </c>
      <c r="J279" s="95"/>
      <c r="K279" s="95"/>
      <c r="L279" s="95"/>
      <c r="M279" s="45"/>
      <c r="N279" s="45"/>
      <c r="O279" s="45"/>
      <c r="P279" s="45"/>
      <c r="Q279" s="45"/>
      <c r="R279" s="45"/>
      <c r="S279" s="45"/>
      <c r="T279" s="2"/>
    </row>
    <row r="280" spans="1:20" ht="15.75">
      <c r="A280" s="52"/>
      <c r="C280" s="49"/>
      <c r="D280" s="49"/>
      <c r="E280" s="49"/>
      <c r="F280" s="50"/>
      <c r="G280" s="50"/>
      <c r="H280" s="50"/>
      <c r="I280" s="50"/>
      <c r="J280" s="95"/>
      <c r="K280" s="95"/>
      <c r="L280" s="95"/>
      <c r="M280" s="45"/>
      <c r="N280" s="45"/>
      <c r="O280" s="45"/>
      <c r="P280" s="45"/>
      <c r="Q280" s="45"/>
      <c r="R280" s="45"/>
      <c r="S280" s="45"/>
      <c r="T280" s="2"/>
    </row>
    <row r="281" spans="1:20" ht="15.75">
      <c r="A281" s="52"/>
      <c r="B281" s="68" t="s">
        <v>93</v>
      </c>
      <c r="C281" s="49"/>
      <c r="D281" s="49"/>
      <c r="E281" s="49"/>
      <c r="F281" s="50"/>
      <c r="G281" s="50"/>
      <c r="H281" s="50"/>
      <c r="I281" s="50"/>
      <c r="J281" s="95"/>
      <c r="K281" s="95"/>
      <c r="L281" s="95"/>
      <c r="M281" s="45"/>
      <c r="N281" s="45"/>
      <c r="O281" s="45"/>
      <c r="P281" s="45"/>
      <c r="Q281" s="45"/>
      <c r="R281" s="45"/>
      <c r="S281" s="45"/>
      <c r="T281" s="2"/>
    </row>
    <row r="282" spans="1:20" ht="15.75">
      <c r="A282" s="52"/>
      <c r="B282" s="1" t="s">
        <v>90</v>
      </c>
      <c r="C282" s="49"/>
      <c r="D282" s="49"/>
      <c r="E282" s="49"/>
      <c r="F282" s="50"/>
      <c r="G282" s="50"/>
      <c r="H282" s="50"/>
      <c r="I282" s="50"/>
      <c r="J282" s="95"/>
      <c r="K282" s="95"/>
      <c r="L282" s="95"/>
      <c r="M282" s="45"/>
      <c r="N282" s="45"/>
      <c r="O282" s="45"/>
      <c r="P282" s="45"/>
      <c r="Q282" s="45"/>
      <c r="R282" s="45"/>
      <c r="S282" s="45"/>
      <c r="T282" s="2"/>
    </row>
    <row r="283" spans="1:20" ht="15.75">
      <c r="A283" s="52"/>
      <c r="C283" s="49" t="s">
        <v>91</v>
      </c>
      <c r="D283" s="49"/>
      <c r="E283" s="49"/>
      <c r="F283" s="69">
        <f>SUM(G283:I283)</f>
        <v>33000</v>
      </c>
      <c r="G283" s="69">
        <v>33000</v>
      </c>
      <c r="H283" s="69">
        <v>0</v>
      </c>
      <c r="I283" s="69">
        <v>0</v>
      </c>
      <c r="J283" s="95"/>
      <c r="K283" s="95"/>
      <c r="L283" s="95"/>
      <c r="M283" s="45"/>
      <c r="N283" s="45"/>
      <c r="O283" s="45"/>
      <c r="P283" s="45"/>
      <c r="Q283" s="45"/>
      <c r="R283" s="45"/>
      <c r="S283" s="45"/>
      <c r="T283" s="2"/>
    </row>
    <row r="284" spans="1:20" ht="15.75">
      <c r="A284" s="52"/>
      <c r="B284" s="1"/>
      <c r="C284" s="49"/>
      <c r="D284" s="48"/>
      <c r="E284" s="48"/>
      <c r="F284" s="70"/>
      <c r="G284" s="70"/>
      <c r="H284" s="70"/>
      <c r="I284" s="70"/>
      <c r="J284" s="95"/>
      <c r="K284" s="95"/>
      <c r="L284" s="95"/>
      <c r="M284" s="45"/>
      <c r="N284" s="45"/>
      <c r="O284" s="45"/>
      <c r="P284" s="45"/>
      <c r="Q284" s="45"/>
      <c r="R284" s="45"/>
      <c r="S284" s="45"/>
      <c r="T284" s="2"/>
    </row>
    <row r="285" spans="1:20" ht="15.75">
      <c r="A285" s="1" t="s">
        <v>94</v>
      </c>
      <c r="B285" s="46" t="s">
        <v>95</v>
      </c>
      <c r="C285" s="48"/>
      <c r="D285" s="48"/>
      <c r="E285" s="48"/>
      <c r="F285" s="48"/>
      <c r="G285" s="48"/>
      <c r="H285" s="48"/>
      <c r="I285" s="48"/>
      <c r="J285" s="95"/>
      <c r="K285" s="95"/>
      <c r="L285" s="95"/>
      <c r="N285" s="45"/>
      <c r="O285" s="45"/>
      <c r="P285" s="45"/>
      <c r="Q285" s="45"/>
      <c r="R285" s="45"/>
      <c r="S285" s="45"/>
      <c r="T285" s="2"/>
    </row>
    <row r="286" spans="1:20" ht="15.75">
      <c r="A286" s="52"/>
      <c r="B286" s="49" t="s">
        <v>208</v>
      </c>
      <c r="C286" s="48"/>
      <c r="D286" s="48"/>
      <c r="E286" s="48"/>
      <c r="F286" s="48"/>
      <c r="G286" s="48"/>
      <c r="H286" s="48"/>
      <c r="I286" s="48"/>
      <c r="J286" s="95"/>
      <c r="K286" s="95"/>
      <c r="L286" s="95"/>
      <c r="N286" s="45"/>
      <c r="O286" s="45"/>
      <c r="P286" s="45"/>
      <c r="Q286" s="45"/>
      <c r="R286" s="45"/>
      <c r="S286" s="45"/>
      <c r="T286" s="2"/>
    </row>
    <row r="287" spans="1:20" ht="15.75">
      <c r="A287" s="52"/>
      <c r="B287" s="71"/>
      <c r="C287" s="49"/>
      <c r="D287" s="49"/>
      <c r="E287" s="49"/>
      <c r="F287" s="49"/>
      <c r="G287" s="4" t="s">
        <v>96</v>
      </c>
      <c r="H287" s="4" t="s">
        <v>96</v>
      </c>
      <c r="I287" s="4" t="s">
        <v>96</v>
      </c>
      <c r="J287" s="95"/>
      <c r="M287" s="45"/>
      <c r="N287" s="45"/>
      <c r="O287" s="45"/>
      <c r="P287" s="45"/>
      <c r="Q287" s="45"/>
      <c r="R287" s="45"/>
      <c r="S287" s="45"/>
      <c r="T287" s="2"/>
    </row>
    <row r="288" spans="1:20" ht="15.75">
      <c r="A288" s="52"/>
      <c r="B288" s="71"/>
      <c r="C288" s="49"/>
      <c r="D288" s="49"/>
      <c r="E288" s="49"/>
      <c r="F288" s="49"/>
      <c r="G288" s="6" t="s">
        <v>18</v>
      </c>
      <c r="H288" s="65" t="s">
        <v>19</v>
      </c>
      <c r="I288" s="6" t="s">
        <v>97</v>
      </c>
      <c r="J288" s="95"/>
      <c r="M288" s="45"/>
      <c r="N288" s="45"/>
      <c r="O288" s="45"/>
      <c r="P288" s="45"/>
      <c r="Q288" s="45"/>
      <c r="R288" s="45"/>
      <c r="S288" s="45"/>
      <c r="T288" s="2"/>
    </row>
    <row r="289" spans="1:20" ht="15.75">
      <c r="A289" s="52"/>
      <c r="B289" s="71" t="s">
        <v>98</v>
      </c>
      <c r="C289" s="72" t="s">
        <v>99</v>
      </c>
      <c r="D289" s="49"/>
      <c r="E289" s="49"/>
      <c r="F289" s="49"/>
      <c r="G289" s="4" t="s">
        <v>32</v>
      </c>
      <c r="H289" s="4" t="s">
        <v>32</v>
      </c>
      <c r="I289" s="4" t="s">
        <v>32</v>
      </c>
      <c r="J289" s="95"/>
      <c r="M289" s="45"/>
      <c r="N289" s="45"/>
      <c r="O289" s="45"/>
      <c r="P289" s="45"/>
      <c r="Q289" s="45"/>
      <c r="R289" s="45"/>
      <c r="S289" s="45"/>
      <c r="T289" s="2"/>
    </row>
    <row r="290" spans="1:20" ht="15.75">
      <c r="A290" s="52"/>
      <c r="B290" s="71"/>
      <c r="C290" s="49" t="s">
        <v>100</v>
      </c>
      <c r="D290" s="49"/>
      <c r="E290" s="49"/>
      <c r="F290" s="49"/>
      <c r="G290" s="49"/>
      <c r="H290" s="49"/>
      <c r="J290" s="95"/>
      <c r="M290" s="45"/>
      <c r="N290" s="45"/>
      <c r="O290" s="45"/>
      <c r="P290" s="45"/>
      <c r="Q290" s="45"/>
      <c r="R290" s="45"/>
      <c r="S290" s="45"/>
      <c r="T290" s="2"/>
    </row>
    <row r="291" spans="1:20" ht="15.75">
      <c r="A291" s="52"/>
      <c r="B291" s="71"/>
      <c r="C291" s="49"/>
      <c r="D291" s="49" t="s">
        <v>101</v>
      </c>
      <c r="E291" s="49"/>
      <c r="F291" s="49"/>
      <c r="G291" s="57">
        <f>'[1]FP311212'!M77-G292-G293-G294-G297</f>
        <v>223</v>
      </c>
      <c r="H291" s="57">
        <v>233</v>
      </c>
      <c r="I291" s="57">
        <v>268</v>
      </c>
      <c r="J291" s="95"/>
      <c r="M291" s="45"/>
      <c r="N291" s="45"/>
      <c r="O291" s="45"/>
      <c r="P291" s="45"/>
      <c r="Q291" s="45"/>
      <c r="R291" s="45"/>
      <c r="S291" s="45"/>
      <c r="T291" s="2"/>
    </row>
    <row r="292" spans="1:20" ht="15.75">
      <c r="A292" s="52"/>
      <c r="B292" s="71"/>
      <c r="C292" s="49"/>
      <c r="D292" s="49" t="s">
        <v>102</v>
      </c>
      <c r="E292" s="49"/>
      <c r="F292" s="49"/>
      <c r="G292" s="57">
        <v>0</v>
      </c>
      <c r="H292" s="57">
        <v>12000</v>
      </c>
      <c r="I292" s="57">
        <v>0</v>
      </c>
      <c r="J292" s="95"/>
      <c r="M292" s="45"/>
      <c r="N292" s="45"/>
      <c r="O292" s="45"/>
      <c r="P292" s="45"/>
      <c r="Q292" s="45"/>
      <c r="R292" s="45"/>
      <c r="S292" s="45"/>
      <c r="T292" s="2"/>
    </row>
    <row r="293" spans="1:20" ht="15.75">
      <c r="A293" s="52"/>
      <c r="B293" s="71"/>
      <c r="C293" s="49"/>
      <c r="D293" s="49" t="s">
        <v>103</v>
      </c>
      <c r="E293" s="49"/>
      <c r="F293" s="49"/>
      <c r="G293" s="57">
        <v>12000</v>
      </c>
      <c r="H293" s="57">
        <v>0</v>
      </c>
      <c r="I293" s="57">
        <v>0</v>
      </c>
      <c r="J293" s="95"/>
      <c r="M293" s="45"/>
      <c r="N293" s="45"/>
      <c r="O293" s="45"/>
      <c r="P293" s="45"/>
      <c r="Q293" s="45"/>
      <c r="R293" s="45"/>
      <c r="S293" s="45"/>
      <c r="T293" s="2"/>
    </row>
    <row r="294" spans="1:20" ht="15.75">
      <c r="A294" s="52"/>
      <c r="B294" s="71"/>
      <c r="C294" s="49"/>
      <c r="D294" s="2" t="s">
        <v>104</v>
      </c>
      <c r="G294" s="55">
        <v>5000</v>
      </c>
      <c r="H294" s="73">
        <v>5000</v>
      </c>
      <c r="I294" s="73">
        <v>5000</v>
      </c>
      <c r="J294" s="129"/>
      <c r="M294" s="45"/>
      <c r="N294" s="45"/>
      <c r="O294" s="45"/>
      <c r="P294" s="45"/>
      <c r="Q294" s="45"/>
      <c r="R294" s="45"/>
      <c r="S294" s="45"/>
      <c r="T294" s="2"/>
    </row>
    <row r="295" spans="1:20" ht="15.75">
      <c r="A295" s="52"/>
      <c r="B295" s="71"/>
      <c r="C295" s="49"/>
      <c r="G295" s="74">
        <f>SUM(G291:G294)</f>
        <v>17223</v>
      </c>
      <c r="H295" s="74">
        <f>SUM(H291:H294)</f>
        <v>17233</v>
      </c>
      <c r="I295" s="74">
        <f>SUM(I291:I294)</f>
        <v>5268</v>
      </c>
      <c r="J295" s="129"/>
      <c r="M295" s="45"/>
      <c r="N295" s="45"/>
      <c r="O295" s="45"/>
      <c r="P295" s="45"/>
      <c r="Q295" s="45"/>
      <c r="R295" s="45"/>
      <c r="S295" s="45"/>
      <c r="T295" s="2"/>
    </row>
    <row r="296" spans="1:20" ht="15.75">
      <c r="A296" s="52"/>
      <c r="B296" s="71"/>
      <c r="C296" s="49" t="s">
        <v>105</v>
      </c>
      <c r="G296" s="53"/>
      <c r="H296" s="54"/>
      <c r="I296" s="54"/>
      <c r="J296" s="129"/>
      <c r="M296" s="45"/>
      <c r="N296" s="45"/>
      <c r="O296" s="45"/>
      <c r="P296" s="45"/>
      <c r="Q296" s="45"/>
      <c r="R296" s="45"/>
      <c r="S296" s="45"/>
      <c r="T296" s="2"/>
    </row>
    <row r="297" spans="1:20" ht="15.75">
      <c r="A297" s="52"/>
      <c r="B297" s="71"/>
      <c r="C297" s="49"/>
      <c r="D297" s="2" t="s">
        <v>103</v>
      </c>
      <c r="G297" s="53">
        <v>60000</v>
      </c>
      <c r="H297" s="54">
        <v>60000</v>
      </c>
      <c r="I297" s="54">
        <v>60000</v>
      </c>
      <c r="J297" s="129"/>
      <c r="M297" s="45"/>
      <c r="N297" s="45"/>
      <c r="O297" s="45"/>
      <c r="P297" s="45"/>
      <c r="Q297" s="45"/>
      <c r="R297" s="45"/>
      <c r="S297" s="45"/>
      <c r="T297" s="2"/>
    </row>
    <row r="298" spans="1:20" ht="15.75">
      <c r="A298" s="52"/>
      <c r="B298" s="71"/>
      <c r="C298" s="49"/>
      <c r="G298" s="75">
        <f>SUM(G295:G297)</f>
        <v>77223</v>
      </c>
      <c r="H298" s="75">
        <f>SUM(H295:H297)</f>
        <v>77233</v>
      </c>
      <c r="I298" s="75">
        <f>SUM(I295:I297)</f>
        <v>65268</v>
      </c>
      <c r="J298" s="129"/>
      <c r="M298" s="45"/>
      <c r="N298" s="45"/>
      <c r="O298" s="45"/>
      <c r="P298" s="45"/>
      <c r="Q298" s="45"/>
      <c r="R298" s="45"/>
      <c r="S298" s="45"/>
      <c r="T298" s="2"/>
    </row>
    <row r="299" spans="1:20" ht="15.75">
      <c r="A299" s="52"/>
      <c r="B299" s="71" t="s">
        <v>106</v>
      </c>
      <c r="C299" s="72" t="s">
        <v>107</v>
      </c>
      <c r="J299" s="129"/>
      <c r="K299" s="130"/>
      <c r="L299" s="130"/>
      <c r="M299" s="131"/>
      <c r="N299" s="45"/>
      <c r="O299" s="45"/>
      <c r="P299" s="45"/>
      <c r="Q299" s="45"/>
      <c r="R299" s="45"/>
      <c r="S299" s="45"/>
      <c r="T299" s="2"/>
    </row>
    <row r="300" spans="1:20" ht="15.75">
      <c r="A300" s="52"/>
      <c r="B300" s="71"/>
      <c r="C300" s="49" t="s">
        <v>100</v>
      </c>
      <c r="J300" s="129"/>
      <c r="K300" s="130"/>
      <c r="L300" s="130"/>
      <c r="M300" s="131"/>
      <c r="N300" s="45"/>
      <c r="O300" s="45"/>
      <c r="P300" s="45"/>
      <c r="Q300" s="45"/>
      <c r="R300" s="45"/>
      <c r="S300" s="45"/>
      <c r="T300" s="2"/>
    </row>
    <row r="301" spans="1:20" ht="15.75">
      <c r="A301" s="52"/>
      <c r="B301" s="71"/>
      <c r="C301" s="49"/>
      <c r="D301" s="2" t="s">
        <v>101</v>
      </c>
      <c r="G301" s="53">
        <f>'[1]FP311212'!M66-G302</f>
        <v>418</v>
      </c>
      <c r="H301" s="54">
        <v>549</v>
      </c>
      <c r="I301" s="54">
        <v>380</v>
      </c>
      <c r="J301" s="129"/>
      <c r="M301" s="45"/>
      <c r="N301" s="45"/>
      <c r="O301" s="45"/>
      <c r="P301" s="45"/>
      <c r="Q301" s="45"/>
      <c r="R301" s="45"/>
      <c r="S301" s="45"/>
      <c r="T301" s="2"/>
    </row>
    <row r="302" spans="1:20" ht="15.75">
      <c r="A302" s="52"/>
      <c r="B302" s="71"/>
      <c r="C302" s="49"/>
      <c r="D302" s="2" t="s">
        <v>104</v>
      </c>
      <c r="G302" s="53">
        <v>30000</v>
      </c>
      <c r="H302" s="54">
        <v>35000</v>
      </c>
      <c r="I302" s="54">
        <v>45000</v>
      </c>
      <c r="J302" s="129"/>
      <c r="M302" s="45"/>
      <c r="N302" s="45"/>
      <c r="O302" s="45"/>
      <c r="P302" s="45"/>
      <c r="Q302" s="45"/>
      <c r="R302" s="45"/>
      <c r="S302" s="45"/>
      <c r="T302" s="2"/>
    </row>
    <row r="303" spans="1:20" ht="15.75">
      <c r="A303" s="52"/>
      <c r="B303" s="71"/>
      <c r="C303" s="49"/>
      <c r="G303" s="75">
        <f>SUM(G301:G302)</f>
        <v>30418</v>
      </c>
      <c r="H303" s="75">
        <f>SUM(H301:H302)</f>
        <v>35549</v>
      </c>
      <c r="I303" s="75">
        <f>SUM(I301:I302)</f>
        <v>45380</v>
      </c>
      <c r="J303" s="129"/>
      <c r="M303" s="45"/>
      <c r="N303" s="45"/>
      <c r="O303" s="45"/>
      <c r="P303" s="45"/>
      <c r="Q303" s="45"/>
      <c r="R303" s="45"/>
      <c r="S303" s="45"/>
      <c r="T303" s="2"/>
    </row>
    <row r="304" spans="1:20" ht="16.5" thickBot="1">
      <c r="A304" s="52"/>
      <c r="B304" s="71"/>
      <c r="C304" s="49"/>
      <c r="G304" s="76">
        <f>G298+G303</f>
        <v>107641</v>
      </c>
      <c r="H304" s="76">
        <f>H298+H303</f>
        <v>112782</v>
      </c>
      <c r="I304" s="76">
        <f>I298+I303</f>
        <v>110648</v>
      </c>
      <c r="J304" s="129"/>
      <c r="M304" s="45"/>
      <c r="N304" s="45"/>
      <c r="O304" s="45"/>
      <c r="P304" s="45"/>
      <c r="Q304" s="45"/>
      <c r="R304" s="45"/>
      <c r="S304" s="45"/>
      <c r="T304" s="2"/>
    </row>
    <row r="305" spans="1:20" ht="15.75">
      <c r="A305" s="52"/>
      <c r="B305" s="71"/>
      <c r="C305" s="49" t="s">
        <v>108</v>
      </c>
      <c r="D305" s="49"/>
      <c r="E305" s="49"/>
      <c r="F305" s="49"/>
      <c r="J305" s="95"/>
      <c r="M305" s="45"/>
      <c r="N305" s="45"/>
      <c r="O305" s="45"/>
      <c r="P305" s="45"/>
      <c r="Q305" s="45"/>
      <c r="R305" s="45"/>
      <c r="S305" s="45"/>
      <c r="T305" s="2"/>
    </row>
    <row r="306" spans="1:20" ht="15.75">
      <c r="A306" s="52"/>
      <c r="B306" s="71" t="s">
        <v>109</v>
      </c>
      <c r="C306" s="72" t="s">
        <v>110</v>
      </c>
      <c r="D306" s="49"/>
      <c r="E306" s="49"/>
      <c r="F306" s="49"/>
      <c r="G306" s="49"/>
      <c r="H306" s="49"/>
      <c r="I306" s="49"/>
      <c r="J306" s="95"/>
      <c r="K306" s="95"/>
      <c r="L306" s="95"/>
      <c r="M306" s="95"/>
      <c r="N306" s="45"/>
      <c r="O306" s="45"/>
      <c r="P306" s="45"/>
      <c r="Q306" s="45"/>
      <c r="R306" s="45"/>
      <c r="S306" s="45"/>
      <c r="T306" s="2"/>
    </row>
    <row r="307" spans="1:20" ht="15.75">
      <c r="A307" s="52"/>
      <c r="B307" s="71"/>
      <c r="C307" s="49"/>
      <c r="D307" s="49"/>
      <c r="E307" s="49"/>
      <c r="F307" s="49"/>
      <c r="G307" s="49"/>
      <c r="H307" s="49"/>
      <c r="I307" s="49"/>
      <c r="J307" s="95"/>
      <c r="K307" s="95"/>
      <c r="L307" s="95"/>
      <c r="M307" s="95"/>
      <c r="N307" s="45"/>
      <c r="O307" s="45"/>
      <c r="P307" s="45"/>
      <c r="Q307" s="45"/>
      <c r="R307" s="45"/>
      <c r="S307" s="45"/>
      <c r="T307" s="2"/>
    </row>
    <row r="308" spans="1:20" ht="15.75">
      <c r="A308" s="52"/>
      <c r="B308" s="71" t="s">
        <v>111</v>
      </c>
      <c r="C308" s="49" t="s">
        <v>112</v>
      </c>
      <c r="D308" s="48"/>
      <c r="E308" s="48"/>
      <c r="F308" s="48"/>
      <c r="G308" s="48"/>
      <c r="H308" s="48"/>
      <c r="I308" s="48"/>
      <c r="J308" s="95"/>
      <c r="K308" s="95"/>
      <c r="L308" s="95"/>
      <c r="M308" s="95"/>
      <c r="N308" s="45"/>
      <c r="O308" s="45"/>
      <c r="P308" s="45"/>
      <c r="Q308" s="45"/>
      <c r="R308" s="45"/>
      <c r="S308" s="45"/>
      <c r="T308" s="2"/>
    </row>
    <row r="309" spans="3:20" ht="15.75">
      <c r="C309" s="49" t="s">
        <v>209</v>
      </c>
      <c r="D309" s="48"/>
      <c r="E309" s="48"/>
      <c r="F309" s="48"/>
      <c r="G309" s="48"/>
      <c r="H309" s="48"/>
      <c r="I309" s="48"/>
      <c r="J309" s="95"/>
      <c r="K309" s="95"/>
      <c r="L309" s="95"/>
      <c r="M309" s="95"/>
      <c r="N309" s="45"/>
      <c r="O309" s="45"/>
      <c r="P309" s="45"/>
      <c r="Q309" s="45"/>
      <c r="R309" s="45"/>
      <c r="S309" s="45"/>
      <c r="T309" s="2"/>
    </row>
    <row r="310" spans="3:20" ht="15.75">
      <c r="C310" s="48"/>
      <c r="D310" s="48"/>
      <c r="E310" s="48"/>
      <c r="F310" s="48"/>
      <c r="G310" s="48"/>
      <c r="H310" s="48"/>
      <c r="I310" s="48"/>
      <c r="J310" s="95"/>
      <c r="K310" s="95"/>
      <c r="L310" s="95"/>
      <c r="M310" s="95"/>
      <c r="N310" s="45"/>
      <c r="O310" s="45"/>
      <c r="P310" s="45"/>
      <c r="Q310" s="45"/>
      <c r="R310" s="45"/>
      <c r="S310" s="45"/>
      <c r="T310" s="2"/>
    </row>
    <row r="311" spans="1:20" ht="15.75">
      <c r="A311" s="1" t="s">
        <v>113</v>
      </c>
      <c r="B311" s="1" t="s">
        <v>114</v>
      </c>
      <c r="C311" s="48"/>
      <c r="D311" s="48"/>
      <c r="E311" s="48"/>
      <c r="F311" s="48"/>
      <c r="G311" s="48"/>
      <c r="H311" s="48"/>
      <c r="I311" s="48"/>
      <c r="J311" s="95"/>
      <c r="K311" s="95"/>
      <c r="L311" s="95"/>
      <c r="M311" s="95"/>
      <c r="N311" s="45"/>
      <c r="O311" s="45"/>
      <c r="P311" s="45"/>
      <c r="Q311" s="45"/>
      <c r="R311" s="45"/>
      <c r="S311" s="45"/>
      <c r="T311" s="2"/>
    </row>
    <row r="312" spans="2:20" ht="15.75">
      <c r="B312" s="2" t="s">
        <v>115</v>
      </c>
      <c r="C312" s="48"/>
      <c r="D312" s="48"/>
      <c r="E312" s="48"/>
      <c r="F312" s="48"/>
      <c r="G312" s="48"/>
      <c r="H312" s="48"/>
      <c r="I312" s="48"/>
      <c r="J312" s="95"/>
      <c r="K312" s="95"/>
      <c r="L312" s="95"/>
      <c r="M312" s="95"/>
      <c r="N312" s="45"/>
      <c r="O312" s="45"/>
      <c r="P312" s="45"/>
      <c r="Q312" s="45"/>
      <c r="R312" s="45"/>
      <c r="S312" s="45"/>
      <c r="T312" s="2"/>
    </row>
    <row r="313" spans="2:20" ht="15.75">
      <c r="B313" s="2" t="s">
        <v>210</v>
      </c>
      <c r="C313" s="48"/>
      <c r="D313" s="48"/>
      <c r="E313" s="48"/>
      <c r="F313" s="48"/>
      <c r="G313" s="48"/>
      <c r="H313" s="48"/>
      <c r="I313" s="48"/>
      <c r="J313" s="95"/>
      <c r="K313" s="95"/>
      <c r="L313" s="95"/>
      <c r="M313" s="95"/>
      <c r="N313" s="45"/>
      <c r="O313" s="45"/>
      <c r="P313" s="45"/>
      <c r="Q313" s="45"/>
      <c r="R313" s="45"/>
      <c r="S313" s="45"/>
      <c r="T313" s="2"/>
    </row>
    <row r="314" spans="1:20" ht="15.75">
      <c r="A314" s="52"/>
      <c r="B314" s="52"/>
      <c r="C314" s="48"/>
      <c r="D314" s="48"/>
      <c r="E314" s="48"/>
      <c r="F314" s="48"/>
      <c r="G314" s="48"/>
      <c r="H314" s="48"/>
      <c r="I314" s="48"/>
      <c r="J314" s="95"/>
      <c r="K314" s="95"/>
      <c r="L314" s="95"/>
      <c r="M314" s="95"/>
      <c r="N314" s="45"/>
      <c r="O314" s="45"/>
      <c r="P314" s="45"/>
      <c r="Q314" s="45"/>
      <c r="R314" s="45"/>
      <c r="S314" s="45"/>
      <c r="T314" s="2"/>
    </row>
    <row r="315" spans="1:20" ht="15.75">
      <c r="A315" s="1" t="s">
        <v>116</v>
      </c>
      <c r="B315" s="1" t="s">
        <v>117</v>
      </c>
      <c r="C315" s="48"/>
      <c r="D315" s="48"/>
      <c r="E315" s="48"/>
      <c r="F315" s="48"/>
      <c r="G315" s="48"/>
      <c r="H315" s="48"/>
      <c r="I315" s="48"/>
      <c r="J315" s="95"/>
      <c r="K315" s="95"/>
      <c r="L315" s="95"/>
      <c r="M315" s="95"/>
      <c r="N315" s="45"/>
      <c r="O315" s="45"/>
      <c r="P315" s="45"/>
      <c r="Q315" s="45"/>
      <c r="R315" s="45"/>
      <c r="S315" s="45"/>
      <c r="T315" s="2"/>
    </row>
    <row r="316" spans="3:20" ht="15.75">
      <c r="C316" s="48"/>
      <c r="D316" s="48"/>
      <c r="E316" s="48"/>
      <c r="F316" s="48"/>
      <c r="G316" s="48"/>
      <c r="H316" s="48"/>
      <c r="I316" s="48"/>
      <c r="J316" s="95"/>
      <c r="K316" s="95"/>
      <c r="L316" s="95"/>
      <c r="M316" s="95"/>
      <c r="N316" s="45"/>
      <c r="O316" s="45"/>
      <c r="P316" s="45"/>
      <c r="Q316" s="45"/>
      <c r="R316" s="45"/>
      <c r="S316" s="45"/>
      <c r="T316" s="2"/>
    </row>
    <row r="317" spans="1:20" ht="15.75">
      <c r="A317" s="1"/>
      <c r="B317" s="52"/>
      <c r="C317" s="48"/>
      <c r="D317" s="48"/>
      <c r="E317" s="48"/>
      <c r="F317" s="48"/>
      <c r="G317" s="48"/>
      <c r="H317" s="48"/>
      <c r="I317" s="48"/>
      <c r="J317" s="95"/>
      <c r="K317" s="95"/>
      <c r="L317" s="95"/>
      <c r="M317" s="95"/>
      <c r="N317" s="45"/>
      <c r="O317" s="45"/>
      <c r="P317" s="45"/>
      <c r="Q317" s="45"/>
      <c r="R317" s="45"/>
      <c r="S317" s="45"/>
      <c r="T317" s="2"/>
    </row>
    <row r="318" spans="1:20" ht="15.75">
      <c r="A318" s="1"/>
      <c r="B318" s="52"/>
      <c r="C318" s="48"/>
      <c r="D318" s="48"/>
      <c r="E318" s="48"/>
      <c r="F318" s="48"/>
      <c r="G318" s="48"/>
      <c r="H318" s="48"/>
      <c r="I318" s="48"/>
      <c r="J318" s="95"/>
      <c r="K318" s="95"/>
      <c r="L318" s="95"/>
      <c r="M318" s="95"/>
      <c r="N318" s="45"/>
      <c r="O318" s="45"/>
      <c r="P318" s="45"/>
      <c r="Q318" s="45"/>
      <c r="R318" s="45"/>
      <c r="S318" s="45"/>
      <c r="T318" s="2"/>
    </row>
    <row r="319" spans="1:20" ht="15.75">
      <c r="A319" s="1"/>
      <c r="B319" s="49" t="s">
        <v>214</v>
      </c>
      <c r="C319" s="49"/>
      <c r="D319" s="48"/>
      <c r="E319" s="48"/>
      <c r="F319" s="48"/>
      <c r="G319" s="48"/>
      <c r="H319" s="48"/>
      <c r="I319" s="48"/>
      <c r="J319" s="95"/>
      <c r="K319" s="95"/>
      <c r="L319" s="95"/>
      <c r="M319" s="95"/>
      <c r="N319" s="45"/>
      <c r="O319" s="45"/>
      <c r="P319" s="45"/>
      <c r="Q319" s="45"/>
      <c r="R319" s="45"/>
      <c r="S319" s="45"/>
      <c r="T319" s="2"/>
    </row>
    <row r="320" spans="1:20" ht="15.75">
      <c r="A320" s="1"/>
      <c r="B320" s="49" t="s">
        <v>215</v>
      </c>
      <c r="C320" s="49"/>
      <c r="D320" s="48"/>
      <c r="E320" s="48"/>
      <c r="F320" s="48"/>
      <c r="G320" s="48"/>
      <c r="H320" s="48"/>
      <c r="I320" s="48"/>
      <c r="J320" s="95"/>
      <c r="K320" s="95"/>
      <c r="L320" s="95"/>
      <c r="M320" s="95"/>
      <c r="N320" s="45"/>
      <c r="O320" s="45"/>
      <c r="P320" s="45"/>
      <c r="Q320" s="45"/>
      <c r="R320" s="45"/>
      <c r="S320" s="45"/>
      <c r="T320" s="2"/>
    </row>
    <row r="321" spans="1:20" ht="15.75">
      <c r="A321" s="1"/>
      <c r="B321" s="49" t="s">
        <v>213</v>
      </c>
      <c r="C321" s="49"/>
      <c r="D321" s="48"/>
      <c r="E321" s="48"/>
      <c r="F321" s="48"/>
      <c r="G321" s="48"/>
      <c r="H321" s="48"/>
      <c r="I321" s="48"/>
      <c r="J321" s="95"/>
      <c r="K321" s="95"/>
      <c r="L321" s="95"/>
      <c r="M321" s="95"/>
      <c r="N321" s="45"/>
      <c r="O321" s="45"/>
      <c r="P321" s="45"/>
      <c r="Q321" s="45"/>
      <c r="R321" s="45"/>
      <c r="S321" s="45"/>
      <c r="T321" s="2"/>
    </row>
    <row r="322" spans="1:20" ht="15.75">
      <c r="A322" s="1"/>
      <c r="B322" s="49" t="s">
        <v>216</v>
      </c>
      <c r="C322" s="49"/>
      <c r="D322" s="48"/>
      <c r="E322" s="48"/>
      <c r="F322" s="48"/>
      <c r="G322" s="48"/>
      <c r="H322" s="48"/>
      <c r="I322" s="48"/>
      <c r="J322" s="95"/>
      <c r="K322" s="95"/>
      <c r="L322" s="95"/>
      <c r="M322" s="95"/>
      <c r="N322" s="45"/>
      <c r="O322" s="45"/>
      <c r="P322" s="45"/>
      <c r="Q322" s="45"/>
      <c r="R322" s="45"/>
      <c r="S322" s="45"/>
      <c r="T322" s="2"/>
    </row>
    <row r="323" spans="1:20" ht="15.75">
      <c r="A323" s="1"/>
      <c r="B323" s="49" t="s">
        <v>118</v>
      </c>
      <c r="C323" s="49"/>
      <c r="D323" s="48"/>
      <c r="E323" s="48"/>
      <c r="F323" s="48"/>
      <c r="G323" s="48"/>
      <c r="H323" s="48"/>
      <c r="I323" s="48"/>
      <c r="J323" s="95"/>
      <c r="K323" s="95"/>
      <c r="L323" s="95"/>
      <c r="M323" s="95"/>
      <c r="N323" s="45"/>
      <c r="O323" s="45"/>
      <c r="P323" s="45"/>
      <c r="Q323" s="45"/>
      <c r="R323" s="45"/>
      <c r="S323" s="45"/>
      <c r="T323" s="2"/>
    </row>
    <row r="324" spans="1:20" ht="15.75">
      <c r="A324" s="1"/>
      <c r="B324" s="49" t="s">
        <v>119</v>
      </c>
      <c r="C324" s="49"/>
      <c r="D324" s="48"/>
      <c r="E324" s="48"/>
      <c r="F324" s="48"/>
      <c r="G324" s="48"/>
      <c r="H324" s="48"/>
      <c r="I324" s="48"/>
      <c r="J324" s="95"/>
      <c r="K324" s="95"/>
      <c r="L324" s="95"/>
      <c r="M324" s="95"/>
      <c r="N324" s="45"/>
      <c r="O324" s="45"/>
      <c r="P324" s="45"/>
      <c r="Q324" s="45"/>
      <c r="R324" s="45"/>
      <c r="S324" s="45"/>
      <c r="T324" s="2"/>
    </row>
    <row r="325" spans="1:20" ht="15.75">
      <c r="A325" s="1"/>
      <c r="B325" s="52"/>
      <c r="C325" s="48"/>
      <c r="D325" s="48"/>
      <c r="E325" s="48"/>
      <c r="F325" s="48"/>
      <c r="G325" s="48"/>
      <c r="H325" s="48"/>
      <c r="I325" s="48"/>
      <c r="J325" s="95"/>
      <c r="K325" s="95"/>
      <c r="L325" s="95"/>
      <c r="M325" s="95"/>
      <c r="N325" s="45"/>
      <c r="O325" s="45"/>
      <c r="P325" s="45"/>
      <c r="Q325" s="45"/>
      <c r="R325" s="45"/>
      <c r="S325" s="45"/>
      <c r="T325" s="2"/>
    </row>
    <row r="326" spans="1:20" ht="15.75">
      <c r="A326" s="1" t="s">
        <v>120</v>
      </c>
      <c r="B326" s="1" t="s">
        <v>121</v>
      </c>
      <c r="C326" s="48"/>
      <c r="D326" s="48"/>
      <c r="E326" s="48"/>
      <c r="F326" s="48"/>
      <c r="G326" s="48"/>
      <c r="H326" s="48"/>
      <c r="I326" s="48"/>
      <c r="J326" s="95"/>
      <c r="K326" s="95"/>
      <c r="L326" s="95"/>
      <c r="M326" s="95"/>
      <c r="N326" s="45"/>
      <c r="O326" s="45"/>
      <c r="P326" s="45"/>
      <c r="Q326" s="45"/>
      <c r="R326" s="45"/>
      <c r="S326" s="45"/>
      <c r="T326" s="2"/>
    </row>
    <row r="327" spans="1:20" ht="15.75">
      <c r="A327" s="1"/>
      <c r="B327" s="52"/>
      <c r="C327" s="48"/>
      <c r="D327" s="48"/>
      <c r="E327" s="48"/>
      <c r="F327" s="48"/>
      <c r="G327" s="48"/>
      <c r="H327" s="48"/>
      <c r="I327" s="48"/>
      <c r="J327" s="95"/>
      <c r="K327" s="95"/>
      <c r="L327" s="95"/>
      <c r="M327" s="95"/>
      <c r="N327" s="45"/>
      <c r="O327" s="45"/>
      <c r="P327" s="45"/>
      <c r="Q327" s="45"/>
      <c r="R327" s="45"/>
      <c r="S327" s="45"/>
      <c r="T327" s="2"/>
    </row>
    <row r="328" spans="1:20" ht="15.75">
      <c r="A328" s="1"/>
      <c r="B328" s="52"/>
      <c r="C328" s="48"/>
      <c r="D328" s="48"/>
      <c r="E328" s="48"/>
      <c r="F328" s="48"/>
      <c r="G328" s="48"/>
      <c r="H328" s="48"/>
      <c r="I328" s="48"/>
      <c r="J328" s="95"/>
      <c r="K328" s="95"/>
      <c r="L328" s="95"/>
      <c r="M328" s="95"/>
      <c r="N328" s="45"/>
      <c r="O328" s="45"/>
      <c r="P328" s="45"/>
      <c r="Q328" s="45"/>
      <c r="R328" s="45"/>
      <c r="S328" s="45"/>
      <c r="T328" s="2"/>
    </row>
    <row r="329" spans="1:20" ht="15.75">
      <c r="A329" s="1"/>
      <c r="H329" s="77" t="s">
        <v>96</v>
      </c>
      <c r="I329" s="77" t="s">
        <v>96</v>
      </c>
      <c r="J329" s="95"/>
      <c r="K329" s="95"/>
      <c r="L329" s="95"/>
      <c r="M329" s="95"/>
      <c r="N329" s="45"/>
      <c r="O329" s="45"/>
      <c r="P329" s="45"/>
      <c r="Q329" s="45"/>
      <c r="R329" s="45"/>
      <c r="S329" s="45"/>
      <c r="T329" s="2"/>
    </row>
    <row r="330" spans="1:20" ht="15.75">
      <c r="A330" s="1"/>
      <c r="H330" s="78" t="s">
        <v>18</v>
      </c>
      <c r="I330" s="79" t="s">
        <v>19</v>
      </c>
      <c r="J330" s="95"/>
      <c r="K330" s="95"/>
      <c r="L330" s="95"/>
      <c r="M330" s="95"/>
      <c r="N330" s="45"/>
      <c r="O330" s="45"/>
      <c r="P330" s="45"/>
      <c r="Q330" s="45"/>
      <c r="R330" s="45"/>
      <c r="S330" s="45"/>
      <c r="T330" s="2"/>
    </row>
    <row r="331" spans="1:20" ht="15.75">
      <c r="A331" s="1"/>
      <c r="H331" s="77" t="s">
        <v>32</v>
      </c>
      <c r="I331" s="77" t="s">
        <v>32</v>
      </c>
      <c r="J331" s="95"/>
      <c r="K331" s="95"/>
      <c r="L331" s="95"/>
      <c r="M331" s="95"/>
      <c r="N331" s="45"/>
      <c r="O331" s="45"/>
      <c r="P331" s="45"/>
      <c r="Q331" s="45"/>
      <c r="R331" s="45"/>
      <c r="S331" s="45"/>
      <c r="T331" s="2"/>
    </row>
    <row r="332" spans="1:20" ht="15.75">
      <c r="A332" s="1"/>
      <c r="B332" s="2" t="s">
        <v>122</v>
      </c>
      <c r="C332" s="2" t="s">
        <v>123</v>
      </c>
      <c r="I332" s="77"/>
      <c r="J332" s="95"/>
      <c r="K332" s="95"/>
      <c r="L332" s="95"/>
      <c r="M332" s="95"/>
      <c r="N332" s="45"/>
      <c r="O332" s="45"/>
      <c r="P332" s="45"/>
      <c r="Q332" s="45"/>
      <c r="R332" s="45"/>
      <c r="S332" s="45"/>
      <c r="T332" s="2"/>
    </row>
    <row r="333" spans="1:20" ht="15.75">
      <c r="A333" s="1"/>
      <c r="C333" s="2" t="s">
        <v>124</v>
      </c>
      <c r="H333" s="53">
        <f>'[1]A15'!L9+'[1]A15'!L11+'[1]A15'!L13+'[1]A15'!L15+'[1]A15'!H18</f>
        <v>12708</v>
      </c>
      <c r="I333" s="7">
        <f>55+4665+500</f>
        <v>5220</v>
      </c>
      <c r="J333" s="95"/>
      <c r="K333" s="95"/>
      <c r="L333" s="95"/>
      <c r="M333" s="95"/>
      <c r="N333" s="45"/>
      <c r="O333" s="45"/>
      <c r="P333" s="45"/>
      <c r="Q333" s="45"/>
      <c r="R333" s="45"/>
      <c r="S333" s="45"/>
      <c r="T333" s="2"/>
    </row>
    <row r="334" spans="1:20" ht="15.75">
      <c r="A334" s="1"/>
      <c r="C334" s="2" t="s">
        <v>125</v>
      </c>
      <c r="H334" s="53">
        <f>'[1]A15'!E18</f>
        <v>21069</v>
      </c>
      <c r="I334" s="7">
        <v>1087</v>
      </c>
      <c r="J334" s="95"/>
      <c r="K334" s="95"/>
      <c r="L334" s="95"/>
      <c r="M334" s="95"/>
      <c r="N334" s="45"/>
      <c r="O334" s="45"/>
      <c r="P334" s="45"/>
      <c r="Q334" s="45"/>
      <c r="R334" s="45"/>
      <c r="S334" s="45"/>
      <c r="T334" s="2"/>
    </row>
    <row r="335" spans="1:20" ht="15.75">
      <c r="A335" s="1"/>
      <c r="C335" s="2" t="s">
        <v>126</v>
      </c>
      <c r="H335" s="74">
        <f>'[1]A15'!L20</f>
        <v>20490</v>
      </c>
      <c r="I335" s="74">
        <v>19540</v>
      </c>
      <c r="J335" s="95"/>
      <c r="K335" s="95"/>
      <c r="L335" s="95"/>
      <c r="M335" s="95"/>
      <c r="N335" s="45"/>
      <c r="O335" s="45"/>
      <c r="P335" s="45"/>
      <c r="Q335" s="45"/>
      <c r="R335" s="45"/>
      <c r="S335" s="45"/>
      <c r="T335" s="2"/>
    </row>
    <row r="336" spans="1:20" ht="16.5" thickBot="1">
      <c r="A336" s="1"/>
      <c r="H336" s="80">
        <f>SUM(H333:H335)</f>
        <v>54267</v>
      </c>
      <c r="I336" s="80">
        <f>SUM(I333:I335)</f>
        <v>25847</v>
      </c>
      <c r="J336" s="95"/>
      <c r="K336" s="95"/>
      <c r="L336" s="95"/>
      <c r="M336" s="95"/>
      <c r="N336" s="45"/>
      <c r="O336" s="45"/>
      <c r="P336" s="45"/>
      <c r="Q336" s="45"/>
      <c r="R336" s="45"/>
      <c r="S336" s="45"/>
      <c r="T336" s="2"/>
    </row>
    <row r="337" spans="1:20" ht="15.75">
      <c r="A337" s="1"/>
      <c r="H337" s="74"/>
      <c r="I337" s="74"/>
      <c r="J337" s="95"/>
      <c r="K337" s="95"/>
      <c r="L337" s="95"/>
      <c r="M337" s="95"/>
      <c r="N337" s="45"/>
      <c r="O337" s="45"/>
      <c r="P337" s="45"/>
      <c r="Q337" s="45"/>
      <c r="R337" s="45"/>
      <c r="S337" s="45"/>
      <c r="T337" s="2"/>
    </row>
    <row r="338" spans="1:20" ht="15.75">
      <c r="A338" s="1"/>
      <c r="B338" s="2" t="s">
        <v>127</v>
      </c>
      <c r="C338" s="2" t="s">
        <v>128</v>
      </c>
      <c r="J338" s="95"/>
      <c r="K338" s="95"/>
      <c r="L338" s="95"/>
      <c r="M338" s="95"/>
      <c r="N338" s="45"/>
      <c r="O338" s="45"/>
      <c r="P338" s="45"/>
      <c r="Q338" s="45"/>
      <c r="R338" s="45"/>
      <c r="S338" s="45"/>
      <c r="T338" s="2"/>
    </row>
    <row r="339" spans="1:20" ht="16.5" thickBot="1">
      <c r="A339" s="1"/>
      <c r="C339" s="2" t="s">
        <v>129</v>
      </c>
      <c r="H339" s="81">
        <v>0</v>
      </c>
      <c r="I339" s="81">
        <v>71076</v>
      </c>
      <c r="J339" s="95"/>
      <c r="K339" s="95"/>
      <c r="L339" s="95"/>
      <c r="M339" s="95"/>
      <c r="N339" s="45"/>
      <c r="O339" s="45"/>
      <c r="P339" s="45"/>
      <c r="Q339" s="45"/>
      <c r="R339" s="45"/>
      <c r="S339" s="45"/>
      <c r="T339" s="2"/>
    </row>
    <row r="340" spans="1:20" ht="15.75">
      <c r="A340" s="1"/>
      <c r="B340" s="52"/>
      <c r="C340" s="48"/>
      <c r="D340" s="48"/>
      <c r="E340" s="48"/>
      <c r="F340" s="48"/>
      <c r="G340" s="48"/>
      <c r="H340" s="48"/>
      <c r="I340" s="48"/>
      <c r="J340" s="95"/>
      <c r="K340" s="95"/>
      <c r="L340" s="95"/>
      <c r="M340" s="95"/>
      <c r="N340" s="45"/>
      <c r="O340" s="45"/>
      <c r="P340" s="45"/>
      <c r="Q340" s="45"/>
      <c r="R340" s="45"/>
      <c r="S340" s="45"/>
      <c r="T340" s="2"/>
    </row>
    <row r="341" spans="1:20" ht="15.75">
      <c r="A341" s="1" t="s">
        <v>130</v>
      </c>
      <c r="B341" s="1" t="s">
        <v>131</v>
      </c>
      <c r="C341" s="48"/>
      <c r="D341" s="48"/>
      <c r="E341" s="48"/>
      <c r="F341" s="48"/>
      <c r="G341" s="48"/>
      <c r="H341" s="48"/>
      <c r="I341" s="48"/>
      <c r="J341" s="95"/>
      <c r="K341" s="95"/>
      <c r="L341" s="95"/>
      <c r="M341" s="95"/>
      <c r="N341" s="45"/>
      <c r="O341" s="45"/>
      <c r="P341" s="45"/>
      <c r="Q341" s="45"/>
      <c r="R341" s="45"/>
      <c r="S341" s="45"/>
      <c r="T341" s="2"/>
    </row>
    <row r="342" spans="1:20" ht="15.75">
      <c r="A342" s="1"/>
      <c r="C342" s="82"/>
      <c r="D342" s="82"/>
      <c r="E342" s="82"/>
      <c r="F342" s="82"/>
      <c r="G342" s="82"/>
      <c r="H342" s="82"/>
      <c r="I342" s="82"/>
      <c r="J342" s="95"/>
      <c r="K342" s="95"/>
      <c r="L342" s="95"/>
      <c r="M342" s="95"/>
      <c r="N342" s="45"/>
      <c r="O342" s="45"/>
      <c r="P342" s="45"/>
      <c r="Q342" s="45"/>
      <c r="R342" s="45"/>
      <c r="S342" s="45"/>
      <c r="T342" s="2"/>
    </row>
    <row r="343" spans="1:20" ht="15.75">
      <c r="A343" s="1"/>
      <c r="C343" s="82"/>
      <c r="D343" s="82"/>
      <c r="E343" s="82"/>
      <c r="F343" s="82"/>
      <c r="G343" s="82"/>
      <c r="H343" s="77"/>
      <c r="I343" s="77"/>
      <c r="J343" s="95"/>
      <c r="K343" s="95"/>
      <c r="L343" s="95"/>
      <c r="M343" s="95"/>
      <c r="N343" s="45"/>
      <c r="O343" s="45"/>
      <c r="P343" s="45"/>
      <c r="Q343" s="45"/>
      <c r="R343" s="45"/>
      <c r="S343" s="45"/>
      <c r="T343" s="2"/>
    </row>
    <row r="344" spans="1:20" ht="15.75">
      <c r="A344" s="1"/>
      <c r="C344" s="82"/>
      <c r="D344" s="82"/>
      <c r="E344" s="82"/>
      <c r="F344" s="82"/>
      <c r="G344" s="82"/>
      <c r="H344" s="78"/>
      <c r="I344" s="79"/>
      <c r="J344" s="95"/>
      <c r="K344" s="95"/>
      <c r="L344" s="95"/>
      <c r="M344" s="95"/>
      <c r="N344" s="45"/>
      <c r="O344" s="45"/>
      <c r="P344" s="45"/>
      <c r="Q344" s="45"/>
      <c r="R344" s="45"/>
      <c r="S344" s="45"/>
      <c r="T344" s="2"/>
    </row>
    <row r="345" spans="1:20" ht="15.75">
      <c r="A345" s="1"/>
      <c r="C345" s="82"/>
      <c r="D345" s="82"/>
      <c r="E345" s="82"/>
      <c r="F345" s="82"/>
      <c r="G345" s="82"/>
      <c r="H345" s="78"/>
      <c r="I345" s="79"/>
      <c r="J345" s="95"/>
      <c r="K345" s="95"/>
      <c r="L345" s="95"/>
      <c r="M345" s="95"/>
      <c r="N345" s="45"/>
      <c r="O345" s="45"/>
      <c r="P345" s="45"/>
      <c r="Q345" s="45"/>
      <c r="R345" s="45"/>
      <c r="S345" s="45"/>
      <c r="T345" s="2"/>
    </row>
    <row r="346" spans="1:20" ht="15.75">
      <c r="A346" s="1"/>
      <c r="C346" s="82"/>
      <c r="D346" s="82"/>
      <c r="E346" s="82"/>
      <c r="F346" s="82"/>
      <c r="G346" s="82"/>
      <c r="H346" s="78"/>
      <c r="I346" s="79"/>
      <c r="J346" s="95"/>
      <c r="K346" s="95"/>
      <c r="L346" s="95"/>
      <c r="M346" s="95"/>
      <c r="N346" s="45"/>
      <c r="O346" s="45"/>
      <c r="P346" s="45"/>
      <c r="Q346" s="45"/>
      <c r="R346" s="45"/>
      <c r="S346" s="45"/>
      <c r="T346" s="2"/>
    </row>
    <row r="347" spans="1:20" ht="15.75">
      <c r="A347" s="1"/>
      <c r="C347" s="82"/>
      <c r="D347" s="82"/>
      <c r="E347" s="82"/>
      <c r="F347" s="82"/>
      <c r="G347" s="82"/>
      <c r="H347" s="78"/>
      <c r="I347" s="79"/>
      <c r="J347" s="95"/>
      <c r="K347" s="95"/>
      <c r="L347" s="95"/>
      <c r="M347" s="95"/>
      <c r="N347" s="45"/>
      <c r="O347" s="45"/>
      <c r="P347" s="45"/>
      <c r="Q347" s="45"/>
      <c r="R347" s="45"/>
      <c r="S347" s="45"/>
      <c r="T347" s="2"/>
    </row>
    <row r="348" spans="1:20" ht="15.75">
      <c r="A348" s="1" t="s">
        <v>132</v>
      </c>
      <c r="B348" s="1" t="s">
        <v>133</v>
      </c>
      <c r="C348" s="48"/>
      <c r="D348" s="48"/>
      <c r="E348" s="48"/>
      <c r="F348" s="48"/>
      <c r="G348" s="48"/>
      <c r="H348" s="48"/>
      <c r="I348" s="48"/>
      <c r="J348" s="95"/>
      <c r="K348" s="95"/>
      <c r="L348" s="95"/>
      <c r="M348" s="95"/>
      <c r="N348" s="45"/>
      <c r="O348" s="45"/>
      <c r="P348" s="45"/>
      <c r="Q348" s="45"/>
      <c r="R348" s="45"/>
      <c r="S348" s="45"/>
      <c r="T348" s="2"/>
    </row>
    <row r="349" spans="1:20" ht="15.75">
      <c r="A349" s="1"/>
      <c r="B349" s="2" t="s">
        <v>134</v>
      </c>
      <c r="C349" s="48"/>
      <c r="D349" s="48"/>
      <c r="E349" s="48"/>
      <c r="F349" s="48"/>
      <c r="G349" s="48"/>
      <c r="H349" s="48"/>
      <c r="I349" s="48"/>
      <c r="J349" s="95"/>
      <c r="K349" s="95"/>
      <c r="L349" s="95"/>
      <c r="M349" s="95"/>
      <c r="N349" s="45"/>
      <c r="O349" s="45"/>
      <c r="P349" s="45"/>
      <c r="Q349" s="45"/>
      <c r="R349" s="45"/>
      <c r="S349" s="45"/>
      <c r="T349" s="2"/>
    </row>
    <row r="350" spans="1:20" ht="15.75">
      <c r="A350" s="1"/>
      <c r="B350" s="2" t="s">
        <v>135</v>
      </c>
      <c r="C350" s="48"/>
      <c r="D350" s="48"/>
      <c r="E350" s="48"/>
      <c r="F350" s="48"/>
      <c r="G350" s="48"/>
      <c r="H350" s="48"/>
      <c r="I350" s="48"/>
      <c r="J350" s="95"/>
      <c r="K350" s="95"/>
      <c r="L350" s="95"/>
      <c r="M350" s="95"/>
      <c r="N350" s="45"/>
      <c r="O350" s="45"/>
      <c r="P350" s="45"/>
      <c r="Q350" s="45"/>
      <c r="R350" s="45"/>
      <c r="S350" s="45"/>
      <c r="T350" s="2"/>
    </row>
    <row r="351" spans="1:20" ht="15.75">
      <c r="A351" s="1"/>
      <c r="C351" s="48"/>
      <c r="D351" s="48"/>
      <c r="E351" s="48"/>
      <c r="F351" s="48"/>
      <c r="G351" s="48"/>
      <c r="H351" s="48"/>
      <c r="I351" s="48"/>
      <c r="J351" s="95"/>
      <c r="K351" s="95"/>
      <c r="L351" s="95"/>
      <c r="M351" s="95"/>
      <c r="N351" s="45"/>
      <c r="O351" s="45"/>
      <c r="P351" s="45"/>
      <c r="Q351" s="45"/>
      <c r="R351" s="45"/>
      <c r="S351" s="45"/>
      <c r="T351" s="2"/>
    </row>
    <row r="352" spans="1:20" ht="15.75">
      <c r="A352" s="1"/>
      <c r="B352" s="1"/>
      <c r="C352" s="48"/>
      <c r="D352" s="48"/>
      <c r="E352" s="48"/>
      <c r="G352" s="49"/>
      <c r="H352" s="49"/>
      <c r="I352" s="59"/>
      <c r="J352" s="95"/>
      <c r="K352" s="95"/>
      <c r="L352" s="95"/>
      <c r="M352" s="95"/>
      <c r="N352" s="45"/>
      <c r="O352" s="45"/>
      <c r="P352" s="45"/>
      <c r="Q352" s="45"/>
      <c r="R352" s="45"/>
      <c r="S352" s="45"/>
      <c r="T352" s="2"/>
    </row>
    <row r="353" spans="1:20" ht="15.75">
      <c r="A353" s="1"/>
      <c r="B353" s="1" t="s">
        <v>136</v>
      </c>
      <c r="C353" s="48"/>
      <c r="D353" s="48"/>
      <c r="E353" s="48"/>
      <c r="F353" s="4" t="s">
        <v>137</v>
      </c>
      <c r="G353" s="4" t="s">
        <v>137</v>
      </c>
      <c r="H353" s="4" t="s">
        <v>138</v>
      </c>
      <c r="I353" s="4" t="s">
        <v>138</v>
      </c>
      <c r="J353" s="95"/>
      <c r="K353" s="95"/>
      <c r="L353" s="95"/>
      <c r="M353" s="95"/>
      <c r="N353" s="45"/>
      <c r="O353" s="45"/>
      <c r="P353" s="45"/>
      <c r="Q353" s="45"/>
      <c r="R353" s="45"/>
      <c r="S353" s="45"/>
      <c r="T353" s="2"/>
    </row>
    <row r="354" spans="1:20" ht="15.75">
      <c r="A354" s="1"/>
      <c r="B354" s="52"/>
      <c r="C354" s="48"/>
      <c r="D354" s="48"/>
      <c r="E354" s="48"/>
      <c r="F354" s="28" t="s">
        <v>139</v>
      </c>
      <c r="G354" s="28" t="s">
        <v>139</v>
      </c>
      <c r="H354" s="28" t="s">
        <v>139</v>
      </c>
      <c r="I354" s="28" t="s">
        <v>139</v>
      </c>
      <c r="J354" s="95"/>
      <c r="K354" s="95"/>
      <c r="L354" s="95"/>
      <c r="M354" s="95"/>
      <c r="N354" s="45"/>
      <c r="O354" s="45"/>
      <c r="P354" s="45"/>
      <c r="Q354" s="45"/>
      <c r="R354" s="45"/>
      <c r="S354" s="45"/>
      <c r="T354" s="2"/>
    </row>
    <row r="355" spans="1:20" ht="15.75">
      <c r="A355" s="1"/>
      <c r="C355" s="48"/>
      <c r="D355" s="48"/>
      <c r="E355" s="48"/>
      <c r="F355" s="83" t="s">
        <v>18</v>
      </c>
      <c r="G355" s="83" t="s">
        <v>19</v>
      </c>
      <c r="H355" s="83" t="s">
        <v>18</v>
      </c>
      <c r="I355" s="83" t="s">
        <v>19</v>
      </c>
      <c r="J355" s="95"/>
      <c r="K355" s="95"/>
      <c r="L355" s="95"/>
      <c r="M355" s="95"/>
      <c r="N355" s="45"/>
      <c r="O355" s="45"/>
      <c r="P355" s="45"/>
      <c r="Q355" s="45"/>
      <c r="R355" s="45"/>
      <c r="S355" s="45"/>
      <c r="T355" s="2"/>
    </row>
    <row r="356" spans="1:20" ht="15.75">
      <c r="A356" s="1"/>
      <c r="B356" s="1" t="s">
        <v>140</v>
      </c>
      <c r="C356" s="48"/>
      <c r="D356" s="48"/>
      <c r="E356" s="48"/>
      <c r="F356" s="4" t="s">
        <v>32</v>
      </c>
      <c r="G356" s="4" t="s">
        <v>32</v>
      </c>
      <c r="H356" s="4" t="s">
        <v>32</v>
      </c>
      <c r="I356" s="4" t="s">
        <v>32</v>
      </c>
      <c r="J356" s="95"/>
      <c r="K356" s="95"/>
      <c r="L356" s="95"/>
      <c r="M356" s="95"/>
      <c r="N356" s="45"/>
      <c r="O356" s="45"/>
      <c r="P356" s="45"/>
      <c r="Q356" s="45"/>
      <c r="R356" s="45"/>
      <c r="S356" s="45"/>
      <c r="T356" s="2"/>
    </row>
    <row r="357" spans="1:20" ht="15.75">
      <c r="A357" s="1"/>
      <c r="B357" s="2" t="s">
        <v>141</v>
      </c>
      <c r="C357" s="48"/>
      <c r="D357" s="48"/>
      <c r="E357" s="48"/>
      <c r="F357" s="7">
        <f>'[1]A17-4(3)'!N5</f>
        <v>5718</v>
      </c>
      <c r="G357" s="7">
        <v>3007</v>
      </c>
      <c r="H357" s="7">
        <f>'[1]A17-4(12)'!N5</f>
        <v>6231</v>
      </c>
      <c r="I357" s="7">
        <v>115</v>
      </c>
      <c r="J357" s="95"/>
      <c r="K357" s="95"/>
      <c r="L357" s="95"/>
      <c r="M357" s="95"/>
      <c r="N357" s="45"/>
      <c r="O357" s="45"/>
      <c r="P357" s="45"/>
      <c r="Q357" s="45"/>
      <c r="R357" s="45"/>
      <c r="S357" s="45"/>
      <c r="T357" s="2"/>
    </row>
    <row r="358" spans="1:20" ht="15.75">
      <c r="A358" s="1"/>
      <c r="B358" s="2" t="s">
        <v>142</v>
      </c>
      <c r="C358" s="48"/>
      <c r="D358" s="48"/>
      <c r="E358" s="48"/>
      <c r="F358" s="7">
        <f>'[1]A17-4(3)'!N7</f>
        <v>200</v>
      </c>
      <c r="G358" s="7">
        <f>'[1]A17-3(3)'!N20</f>
        <v>200</v>
      </c>
      <c r="H358" s="7">
        <f>'[1]A17-4(12)'!N7</f>
        <v>800</v>
      </c>
      <c r="I358" s="7">
        <v>800</v>
      </c>
      <c r="J358" s="95"/>
      <c r="K358" s="95"/>
      <c r="L358" s="95"/>
      <c r="M358" s="95"/>
      <c r="N358" s="45"/>
      <c r="O358" s="45"/>
      <c r="P358" s="45"/>
      <c r="Q358" s="45"/>
      <c r="R358" s="45"/>
      <c r="S358" s="45"/>
      <c r="T358" s="2"/>
    </row>
    <row r="359" spans="1:20" ht="15.75">
      <c r="A359" s="1"/>
      <c r="B359" s="2" t="s">
        <v>143</v>
      </c>
      <c r="C359" s="48"/>
      <c r="D359" s="48"/>
      <c r="E359" s="48"/>
      <c r="F359" s="7">
        <f>'[1]A17-4(3)'!N8</f>
        <v>200</v>
      </c>
      <c r="G359" s="7">
        <f>'[1]A17-3(3)'!N21</f>
        <v>200</v>
      </c>
      <c r="H359" s="7">
        <f>'[1]A17-4(12)'!N8</f>
        <v>800</v>
      </c>
      <c r="I359" s="7">
        <v>800</v>
      </c>
      <c r="J359" s="95"/>
      <c r="K359" s="95"/>
      <c r="L359" s="95"/>
      <c r="M359" s="95"/>
      <c r="N359" s="45"/>
      <c r="O359" s="45"/>
      <c r="P359" s="45"/>
      <c r="Q359" s="45"/>
      <c r="R359" s="45"/>
      <c r="S359" s="45"/>
      <c r="T359" s="2"/>
    </row>
    <row r="360" spans="1:20" ht="15.75">
      <c r="A360" s="1"/>
      <c r="B360" s="2" t="s">
        <v>144</v>
      </c>
      <c r="C360" s="48"/>
      <c r="D360" s="48"/>
      <c r="E360" s="48"/>
      <c r="F360" s="7">
        <f>'[1]A17-4(3)'!N9</f>
        <v>90</v>
      </c>
      <c r="G360" s="7">
        <v>-17</v>
      </c>
      <c r="H360" s="7">
        <f>'[1]A17-4(12)'!N9</f>
        <v>357</v>
      </c>
      <c r="I360" s="7">
        <v>259</v>
      </c>
      <c r="J360" s="95"/>
      <c r="K360" s="95"/>
      <c r="L360" s="95"/>
      <c r="M360" s="95"/>
      <c r="N360" s="45"/>
      <c r="O360" s="45"/>
      <c r="P360" s="45"/>
      <c r="Q360" s="45"/>
      <c r="R360" s="45"/>
      <c r="S360" s="45"/>
      <c r="T360" s="2"/>
    </row>
    <row r="361" spans="1:20" ht="15.75">
      <c r="A361" s="1"/>
      <c r="B361" s="2" t="s">
        <v>145</v>
      </c>
      <c r="C361" s="48"/>
      <c r="D361" s="48"/>
      <c r="E361" s="48"/>
      <c r="F361" s="7">
        <f>'[1]A17-4(3)'!N10</f>
        <v>-927</v>
      </c>
      <c r="G361" s="7">
        <v>1021</v>
      </c>
      <c r="H361" s="7">
        <f>'[1]A17-4(12)'!N10</f>
        <v>-1135</v>
      </c>
      <c r="I361" s="7">
        <v>-24</v>
      </c>
      <c r="J361" s="95"/>
      <c r="K361" s="95"/>
      <c r="L361" s="95"/>
      <c r="M361" s="95"/>
      <c r="N361" s="45"/>
      <c r="O361" s="45"/>
      <c r="P361" s="45"/>
      <c r="Q361" s="45"/>
      <c r="R361" s="45"/>
      <c r="S361" s="45"/>
      <c r="T361" s="2"/>
    </row>
    <row r="362" spans="1:20" ht="15.75">
      <c r="A362" s="1"/>
      <c r="B362" s="2" t="s">
        <v>146</v>
      </c>
      <c r="C362" s="48"/>
      <c r="D362" s="48"/>
      <c r="E362" s="48"/>
      <c r="F362" s="7">
        <f>'[1]A17-4(3)'!N11</f>
        <v>-507</v>
      </c>
      <c r="G362" s="7">
        <v>-503</v>
      </c>
      <c r="H362" s="7">
        <f>'[1]A17-4(12)'!N11</f>
        <v>-2028</v>
      </c>
      <c r="I362" s="7">
        <v>-2024</v>
      </c>
      <c r="J362" s="95"/>
      <c r="K362" s="95"/>
      <c r="L362" s="95"/>
      <c r="M362" s="95"/>
      <c r="N362" s="45"/>
      <c r="O362" s="45"/>
      <c r="P362" s="45"/>
      <c r="Q362" s="45"/>
      <c r="R362" s="45"/>
      <c r="S362" s="45"/>
      <c r="T362" s="2"/>
    </row>
    <row r="363" spans="1:20" ht="15.75">
      <c r="A363" s="1"/>
      <c r="B363" s="2" t="s">
        <v>147</v>
      </c>
      <c r="C363" s="48"/>
      <c r="D363" s="48"/>
      <c r="E363" s="48"/>
      <c r="F363" s="7">
        <f>'[1]A17-4(3)'!N12</f>
        <v>0</v>
      </c>
      <c r="G363" s="7">
        <v>540</v>
      </c>
      <c r="H363" s="7">
        <v>0</v>
      </c>
      <c r="I363" s="7">
        <v>540</v>
      </c>
      <c r="J363" s="95"/>
      <c r="K363" s="95"/>
      <c r="L363" s="95"/>
      <c r="M363" s="95"/>
      <c r="N363" s="45"/>
      <c r="O363" s="45"/>
      <c r="P363" s="45"/>
      <c r="Q363" s="45"/>
      <c r="R363" s="45"/>
      <c r="S363" s="45"/>
      <c r="T363" s="2"/>
    </row>
    <row r="364" spans="1:20" ht="15.75">
      <c r="A364" s="1"/>
      <c r="B364" s="2" t="s">
        <v>148</v>
      </c>
      <c r="C364" s="48"/>
      <c r="D364" s="48"/>
      <c r="E364" s="48"/>
      <c r="F364" s="8">
        <f>'[1]A17-4(3)'!N14</f>
        <v>4146</v>
      </c>
      <c r="G364" s="8">
        <v>-3585</v>
      </c>
      <c r="H364" s="8">
        <f>'[1]A17-4(12)'!N14</f>
        <v>3784</v>
      </c>
      <c r="I364" s="8">
        <v>231</v>
      </c>
      <c r="J364" s="95"/>
      <c r="K364" s="95"/>
      <c r="L364" s="95"/>
      <c r="M364" s="95"/>
      <c r="N364" s="45"/>
      <c r="O364" s="45"/>
      <c r="P364" s="45"/>
      <c r="Q364" s="45"/>
      <c r="R364" s="45"/>
      <c r="S364" s="45"/>
      <c r="T364" s="2"/>
    </row>
    <row r="365" spans="1:20" ht="15.75">
      <c r="A365" s="1"/>
      <c r="B365" s="52"/>
      <c r="C365" s="48"/>
      <c r="D365" s="48"/>
      <c r="E365" s="48"/>
      <c r="F365" s="36"/>
      <c r="G365" s="36"/>
      <c r="H365" s="84"/>
      <c r="I365" s="84"/>
      <c r="J365" s="95"/>
      <c r="K365" s="95"/>
      <c r="L365" s="95"/>
      <c r="M365" s="95"/>
      <c r="N365" s="45"/>
      <c r="O365" s="45"/>
      <c r="P365" s="45"/>
      <c r="Q365" s="45"/>
      <c r="R365" s="45"/>
      <c r="S365" s="45"/>
      <c r="T365" s="2"/>
    </row>
    <row r="366" spans="1:20" ht="15.75">
      <c r="A366" s="1"/>
      <c r="B366" s="52"/>
      <c r="C366" s="48"/>
      <c r="D366" s="48"/>
      <c r="E366" s="48"/>
      <c r="F366" s="36"/>
      <c r="G366" s="36"/>
      <c r="H366" s="84"/>
      <c r="I366" s="84"/>
      <c r="J366" s="95"/>
      <c r="K366" s="95"/>
      <c r="L366" s="95"/>
      <c r="M366" s="95"/>
      <c r="N366" s="45"/>
      <c r="O366" s="45"/>
      <c r="P366" s="45"/>
      <c r="Q366" s="45"/>
      <c r="R366" s="45"/>
      <c r="S366" s="45"/>
      <c r="T366" s="2"/>
    </row>
    <row r="367" spans="1:20" ht="15.75">
      <c r="A367" s="1"/>
      <c r="B367" s="85" t="s">
        <v>149</v>
      </c>
      <c r="C367" s="48"/>
      <c r="D367" s="48"/>
      <c r="E367" s="48"/>
      <c r="F367" s="36"/>
      <c r="G367" s="36"/>
      <c r="H367" s="84"/>
      <c r="I367" s="84"/>
      <c r="J367" s="95"/>
      <c r="K367" s="95"/>
      <c r="L367" s="95"/>
      <c r="M367" s="95"/>
      <c r="N367" s="45"/>
      <c r="O367" s="45"/>
      <c r="P367" s="45"/>
      <c r="Q367" s="45"/>
      <c r="R367" s="45"/>
      <c r="S367" s="45"/>
      <c r="T367" s="2"/>
    </row>
    <row r="368" spans="1:20" ht="15.75">
      <c r="A368" s="1"/>
      <c r="B368" s="2" t="s">
        <v>51</v>
      </c>
      <c r="C368" s="48"/>
      <c r="D368" s="48"/>
      <c r="E368" s="48"/>
      <c r="F368" s="7">
        <f>'[1]A17-4(3)'!N31</f>
        <v>-241</v>
      </c>
      <c r="G368" s="7">
        <v>1510</v>
      </c>
      <c r="H368" s="7">
        <f>'[1]A17-4(12)'!N32</f>
        <v>-487</v>
      </c>
      <c r="I368" s="7">
        <v>-910</v>
      </c>
      <c r="J368" s="95"/>
      <c r="K368" s="95"/>
      <c r="L368" s="95"/>
      <c r="M368" s="95"/>
      <c r="N368" s="45"/>
      <c r="O368" s="45"/>
      <c r="P368" s="45"/>
      <c r="Q368" s="45"/>
      <c r="R368" s="45"/>
      <c r="S368" s="45"/>
      <c r="T368" s="2"/>
    </row>
    <row r="369" spans="1:20" ht="15.75">
      <c r="A369" s="1"/>
      <c r="B369" s="2" t="s">
        <v>141</v>
      </c>
      <c r="C369" s="48"/>
      <c r="D369" s="48"/>
      <c r="E369" s="48"/>
      <c r="F369" s="7">
        <f>'[1]A17-4(3)'!N32</f>
        <v>-858</v>
      </c>
      <c r="G369" s="7">
        <v>-1154</v>
      </c>
      <c r="H369" s="7">
        <f>'[1]A17-4(12)'!N33</f>
        <v>9</v>
      </c>
      <c r="I369" s="7">
        <v>-5019</v>
      </c>
      <c r="J369" s="95"/>
      <c r="K369" s="95"/>
      <c r="L369" s="95"/>
      <c r="M369" s="95"/>
      <c r="N369" s="45"/>
      <c r="O369" s="45"/>
      <c r="P369" s="45"/>
      <c r="Q369" s="45"/>
      <c r="R369" s="45"/>
      <c r="S369" s="45"/>
      <c r="T369" s="2"/>
    </row>
    <row r="370" spans="1:20" ht="15.75">
      <c r="A370" s="1"/>
      <c r="B370" s="2" t="s">
        <v>142</v>
      </c>
      <c r="C370" s="48"/>
      <c r="D370" s="48"/>
      <c r="E370" s="48"/>
      <c r="F370" s="7">
        <f>'[1]A17-4(3)'!N33</f>
        <v>-360</v>
      </c>
      <c r="G370" s="7">
        <v>60</v>
      </c>
      <c r="H370" s="7">
        <f>'[1]A17-4(12)'!N34</f>
        <v>-360</v>
      </c>
      <c r="I370" s="7">
        <v>-360</v>
      </c>
      <c r="J370" s="95"/>
      <c r="K370" s="95"/>
      <c r="L370" s="95"/>
      <c r="M370" s="95"/>
      <c r="N370" s="45"/>
      <c r="O370" s="45"/>
      <c r="P370" s="45"/>
      <c r="Q370" s="45"/>
      <c r="R370" s="45"/>
      <c r="S370" s="45"/>
      <c r="T370" s="2"/>
    </row>
    <row r="371" spans="1:20" ht="15.75">
      <c r="A371" s="1"/>
      <c r="B371" s="2" t="s">
        <v>148</v>
      </c>
      <c r="C371" s="48"/>
      <c r="D371" s="48"/>
      <c r="E371" s="48"/>
      <c r="F371" s="8">
        <f>'[1]A17-4(3)'!N34</f>
        <v>150</v>
      </c>
      <c r="G371" s="8">
        <v>-1569</v>
      </c>
      <c r="H371" s="8">
        <f>'[1]A17-4(12)'!N35</f>
        <v>-358</v>
      </c>
      <c r="I371" s="8">
        <v>3303</v>
      </c>
      <c r="J371" s="95"/>
      <c r="K371" s="95"/>
      <c r="L371" s="95"/>
      <c r="M371" s="95"/>
      <c r="N371" s="45"/>
      <c r="O371" s="45"/>
      <c r="P371" s="45"/>
      <c r="Q371" s="45"/>
      <c r="R371" s="45"/>
      <c r="S371" s="45"/>
      <c r="T371" s="2"/>
    </row>
    <row r="372" spans="1:20" ht="15.75">
      <c r="A372" s="1"/>
      <c r="B372" s="1"/>
      <c r="C372" s="48"/>
      <c r="D372" s="48"/>
      <c r="E372" s="48"/>
      <c r="F372" s="86"/>
      <c r="G372" s="86"/>
      <c r="H372" s="86"/>
      <c r="I372" s="86"/>
      <c r="J372" s="95"/>
      <c r="K372" s="95"/>
      <c r="L372" s="95"/>
      <c r="M372" s="95"/>
      <c r="N372" s="45"/>
      <c r="O372" s="45"/>
      <c r="P372" s="45"/>
      <c r="Q372" s="45"/>
      <c r="R372" s="45"/>
      <c r="S372" s="45"/>
      <c r="T372" s="2"/>
    </row>
    <row r="373" spans="1:20" ht="15.75">
      <c r="A373" s="1"/>
      <c r="B373" s="1" t="s">
        <v>150</v>
      </c>
      <c r="C373" s="48"/>
      <c r="D373" s="48"/>
      <c r="E373" s="48"/>
      <c r="F373" s="87"/>
      <c r="G373" s="87"/>
      <c r="H373" s="87"/>
      <c r="I373" s="87"/>
      <c r="J373" s="95"/>
      <c r="K373" s="95"/>
      <c r="L373" s="95"/>
      <c r="M373" s="95"/>
      <c r="N373" s="45"/>
      <c r="O373" s="45"/>
      <c r="P373" s="45"/>
      <c r="Q373" s="45"/>
      <c r="R373" s="45"/>
      <c r="S373" s="45"/>
      <c r="T373" s="2"/>
    </row>
    <row r="374" spans="1:20" ht="15.75">
      <c r="A374" s="1"/>
      <c r="B374" s="2" t="s">
        <v>151</v>
      </c>
      <c r="C374" s="48"/>
      <c r="D374" s="48"/>
      <c r="E374" s="48"/>
      <c r="F374" s="88"/>
      <c r="G374" s="89"/>
      <c r="H374" s="90"/>
      <c r="I374" s="90"/>
      <c r="J374" s="95"/>
      <c r="K374" s="95"/>
      <c r="L374" s="95"/>
      <c r="M374" s="95"/>
      <c r="N374" s="45"/>
      <c r="O374" s="45"/>
      <c r="P374" s="45"/>
      <c r="Q374" s="45"/>
      <c r="R374" s="45"/>
      <c r="S374" s="45"/>
      <c r="T374" s="2"/>
    </row>
    <row r="375" spans="1:20" ht="15.75">
      <c r="A375" s="1"/>
      <c r="B375" s="2" t="s">
        <v>152</v>
      </c>
      <c r="C375" s="48"/>
      <c r="D375" s="48"/>
      <c r="E375" s="48"/>
      <c r="F375" s="88"/>
      <c r="G375" s="89"/>
      <c r="H375" s="90"/>
      <c r="I375" s="90"/>
      <c r="J375" s="95"/>
      <c r="K375" s="95"/>
      <c r="L375" s="95"/>
      <c r="M375" s="95"/>
      <c r="N375" s="45"/>
      <c r="O375" s="45"/>
      <c r="P375" s="45"/>
      <c r="Q375" s="45"/>
      <c r="R375" s="45"/>
      <c r="S375" s="45"/>
      <c r="T375" s="2"/>
    </row>
    <row r="376" spans="1:20" ht="15.75">
      <c r="A376" s="1"/>
      <c r="C376" s="48"/>
      <c r="D376" s="48"/>
      <c r="E376" s="48"/>
      <c r="F376" s="84"/>
      <c r="G376" s="91"/>
      <c r="H376" s="91"/>
      <c r="I376" s="91"/>
      <c r="J376" s="95"/>
      <c r="K376" s="95"/>
      <c r="L376" s="95"/>
      <c r="M376" s="95"/>
      <c r="N376" s="45"/>
      <c r="O376" s="45"/>
      <c r="P376" s="45"/>
      <c r="Q376" s="45"/>
      <c r="R376" s="45"/>
      <c r="S376" s="45"/>
      <c r="T376" s="2"/>
    </row>
    <row r="377" spans="1:20" ht="15.75">
      <c r="A377" s="1"/>
      <c r="B377" s="2" t="s">
        <v>153</v>
      </c>
      <c r="C377" s="48"/>
      <c r="D377" s="48"/>
      <c r="E377" s="48"/>
      <c r="F377" s="7">
        <v>27</v>
      </c>
      <c r="G377" s="92">
        <v>27</v>
      </c>
      <c r="H377" s="92">
        <v>108</v>
      </c>
      <c r="I377" s="92">
        <v>108</v>
      </c>
      <c r="J377" s="95"/>
      <c r="K377" s="95"/>
      <c r="L377" s="95"/>
      <c r="M377" s="95"/>
      <c r="N377" s="45"/>
      <c r="O377" s="45"/>
      <c r="P377" s="45"/>
      <c r="Q377" s="45"/>
      <c r="R377" s="45"/>
      <c r="S377" s="45"/>
      <c r="T377" s="2"/>
    </row>
    <row r="378" spans="1:20" ht="15.75">
      <c r="A378" s="1"/>
      <c r="B378" s="2" t="s">
        <v>154</v>
      </c>
      <c r="C378" s="48"/>
      <c r="D378" s="48"/>
      <c r="E378" s="48"/>
      <c r="F378" s="92">
        <v>-8415</v>
      </c>
      <c r="G378" s="92">
        <v>-7514</v>
      </c>
      <c r="H378" s="92">
        <v>-32732</v>
      </c>
      <c r="I378" s="92">
        <v>-30035</v>
      </c>
      <c r="J378" s="95"/>
      <c r="K378" s="95"/>
      <c r="L378" s="95"/>
      <c r="M378" s="95"/>
      <c r="N378" s="45"/>
      <c r="O378" s="45"/>
      <c r="P378" s="45"/>
      <c r="Q378" s="45"/>
      <c r="R378" s="45"/>
      <c r="S378" s="45"/>
      <c r="T378" s="2"/>
    </row>
    <row r="379" spans="1:20" ht="15.75">
      <c r="A379" s="1"/>
      <c r="B379" s="2" t="s">
        <v>155</v>
      </c>
      <c r="C379" s="48"/>
      <c r="D379" s="48"/>
      <c r="E379" s="48"/>
      <c r="F379" s="8">
        <v>0</v>
      </c>
      <c r="G379" s="8">
        <v>0</v>
      </c>
      <c r="H379" s="93">
        <v>0</v>
      </c>
      <c r="I379" s="8">
        <v>-50</v>
      </c>
      <c r="J379" s="95"/>
      <c r="K379" s="95"/>
      <c r="L379" s="95"/>
      <c r="M379" s="95"/>
      <c r="N379" s="45"/>
      <c r="O379" s="45"/>
      <c r="P379" s="45"/>
      <c r="Q379" s="45"/>
      <c r="R379" s="45"/>
      <c r="S379" s="45"/>
      <c r="T379" s="2"/>
    </row>
    <row r="380" spans="1:20" ht="15.75">
      <c r="A380" s="1"/>
      <c r="B380" s="36"/>
      <c r="C380" s="88"/>
      <c r="D380" s="88"/>
      <c r="E380" s="88"/>
      <c r="F380" s="88"/>
      <c r="G380" s="94"/>
      <c r="H380" s="94"/>
      <c r="I380" s="94"/>
      <c r="J380" s="95"/>
      <c r="K380" s="95"/>
      <c r="L380" s="95"/>
      <c r="M380" s="95"/>
      <c r="N380" s="45"/>
      <c r="O380" s="45"/>
      <c r="P380" s="45"/>
      <c r="Q380" s="45"/>
      <c r="R380" s="45"/>
      <c r="S380" s="45"/>
      <c r="T380" s="2"/>
    </row>
    <row r="381" spans="1:20" ht="15.75">
      <c r="A381" s="1" t="s">
        <v>132</v>
      </c>
      <c r="B381" s="1" t="s">
        <v>156</v>
      </c>
      <c r="C381" s="48"/>
      <c r="D381" s="95"/>
      <c r="E381" s="95"/>
      <c r="F381" s="89"/>
      <c r="G381" s="89"/>
      <c r="H381" s="96"/>
      <c r="I381" s="97"/>
      <c r="J381" s="95"/>
      <c r="K381" s="95"/>
      <c r="L381" s="95"/>
      <c r="M381" s="95"/>
      <c r="N381" s="45"/>
      <c r="O381" s="45"/>
      <c r="P381" s="45"/>
      <c r="Q381" s="45"/>
      <c r="R381" s="45"/>
      <c r="S381" s="45"/>
      <c r="T381" s="2"/>
    </row>
    <row r="382" spans="1:20" ht="15.75">
      <c r="A382" s="1"/>
      <c r="B382" s="45" t="s">
        <v>211</v>
      </c>
      <c r="C382" s="95"/>
      <c r="D382" s="95"/>
      <c r="E382" s="95"/>
      <c r="F382" s="89"/>
      <c r="G382" s="89"/>
      <c r="H382" s="96"/>
      <c r="I382" s="97"/>
      <c r="J382" s="95"/>
      <c r="K382" s="95"/>
      <c r="L382" s="95"/>
      <c r="M382" s="95"/>
      <c r="N382" s="45"/>
      <c r="O382" s="45"/>
      <c r="P382" s="45"/>
      <c r="Q382" s="45"/>
      <c r="R382" s="45"/>
      <c r="S382" s="45"/>
      <c r="T382" s="2"/>
    </row>
    <row r="383" spans="1:20" ht="15.75">
      <c r="A383" s="1"/>
      <c r="B383" s="45" t="s">
        <v>157</v>
      </c>
      <c r="C383" s="95"/>
      <c r="D383" s="95"/>
      <c r="E383" s="95"/>
      <c r="F383" s="89"/>
      <c r="G383" s="89"/>
      <c r="H383" s="96"/>
      <c r="I383" s="97"/>
      <c r="J383" s="95"/>
      <c r="K383" s="95"/>
      <c r="L383" s="95"/>
      <c r="M383" s="95"/>
      <c r="N383" s="45"/>
      <c r="O383" s="45"/>
      <c r="P383" s="45"/>
      <c r="Q383" s="45"/>
      <c r="R383" s="45"/>
      <c r="S383" s="45"/>
      <c r="T383" s="2"/>
    </row>
    <row r="384" spans="1:20" ht="15.75">
      <c r="A384" s="1"/>
      <c r="B384" s="45"/>
      <c r="C384" s="95"/>
      <c r="D384" s="95"/>
      <c r="E384" s="95"/>
      <c r="F384" s="89"/>
      <c r="G384" s="89"/>
      <c r="H384" s="77" t="s">
        <v>96</v>
      </c>
      <c r="I384" s="77" t="s">
        <v>96</v>
      </c>
      <c r="J384" s="95"/>
      <c r="K384" s="95"/>
      <c r="L384" s="95"/>
      <c r="M384" s="95"/>
      <c r="N384" s="45"/>
      <c r="O384" s="45"/>
      <c r="P384" s="45"/>
      <c r="Q384" s="45"/>
      <c r="R384" s="45"/>
      <c r="S384" s="45"/>
      <c r="T384" s="2"/>
    </row>
    <row r="385" spans="1:20" ht="15.75">
      <c r="A385" s="1"/>
      <c r="B385" s="98" t="s">
        <v>158</v>
      </c>
      <c r="C385" s="95"/>
      <c r="D385" s="95"/>
      <c r="E385" s="95"/>
      <c r="F385" s="89"/>
      <c r="G385" s="89"/>
      <c r="H385" s="78" t="s">
        <v>18</v>
      </c>
      <c r="I385" s="79" t="s">
        <v>19</v>
      </c>
      <c r="J385" s="95"/>
      <c r="K385" s="95"/>
      <c r="L385" s="95"/>
      <c r="M385" s="95"/>
      <c r="N385" s="45"/>
      <c r="O385" s="45"/>
      <c r="P385" s="45"/>
      <c r="Q385" s="45"/>
      <c r="R385" s="45"/>
      <c r="S385" s="45"/>
      <c r="T385" s="2"/>
    </row>
    <row r="386" spans="1:20" ht="15.75">
      <c r="A386" s="1"/>
      <c r="B386" s="45"/>
      <c r="C386" s="95"/>
      <c r="D386" s="95"/>
      <c r="E386" s="95"/>
      <c r="F386" s="89"/>
      <c r="G386" s="89"/>
      <c r="H386" s="77" t="s">
        <v>32</v>
      </c>
      <c r="I386" s="77" t="s">
        <v>32</v>
      </c>
      <c r="J386" s="95"/>
      <c r="K386" s="95"/>
      <c r="L386" s="95"/>
      <c r="M386" s="95"/>
      <c r="N386" s="45"/>
      <c r="O386" s="45"/>
      <c r="P386" s="45"/>
      <c r="Q386" s="45"/>
      <c r="R386" s="45"/>
      <c r="S386" s="45"/>
      <c r="T386" s="2"/>
    </row>
    <row r="387" spans="1:20" ht="15.75">
      <c r="A387" s="1"/>
      <c r="B387" s="45" t="s">
        <v>159</v>
      </c>
      <c r="C387" s="95"/>
      <c r="D387" s="95"/>
      <c r="E387" s="95"/>
      <c r="F387" s="89"/>
      <c r="G387" s="89"/>
      <c r="H387" s="92">
        <f>236+3132</f>
        <v>3368</v>
      </c>
      <c r="I387" s="70">
        <v>7023</v>
      </c>
      <c r="J387" s="95"/>
      <c r="K387" s="95"/>
      <c r="L387" s="95"/>
      <c r="M387" s="95"/>
      <c r="N387" s="45"/>
      <c r="O387" s="45"/>
      <c r="P387" s="45"/>
      <c r="Q387" s="45"/>
      <c r="R387" s="45"/>
      <c r="S387" s="45"/>
      <c r="T387" s="2"/>
    </row>
    <row r="388" spans="1:20" ht="15.75">
      <c r="A388" s="1"/>
      <c r="B388" s="45" t="s">
        <v>160</v>
      </c>
      <c r="C388" s="95"/>
      <c r="D388" s="95"/>
      <c r="E388" s="95"/>
      <c r="F388" s="89"/>
      <c r="G388" s="89"/>
      <c r="H388" s="92">
        <f>-696-4912-241</f>
        <v>-5849</v>
      </c>
      <c r="I388" s="70">
        <v>-696</v>
      </c>
      <c r="J388" s="95"/>
      <c r="K388" s="95"/>
      <c r="L388" s="132"/>
      <c r="M388" s="133"/>
      <c r="N388" s="45"/>
      <c r="O388" s="45"/>
      <c r="P388" s="45"/>
      <c r="Q388" s="45"/>
      <c r="R388" s="45"/>
      <c r="S388" s="45"/>
      <c r="T388" s="2"/>
    </row>
    <row r="389" spans="1:20" ht="15.75">
      <c r="A389" s="1"/>
      <c r="B389" s="45"/>
      <c r="C389" s="95"/>
      <c r="D389" s="95"/>
      <c r="E389" s="95"/>
      <c r="F389" s="89"/>
      <c r="G389" s="89"/>
      <c r="H389" s="91"/>
      <c r="I389" s="99"/>
      <c r="J389" s="95"/>
      <c r="K389" s="95"/>
      <c r="L389" s="95"/>
      <c r="M389" s="95"/>
      <c r="N389" s="45"/>
      <c r="O389" s="45"/>
      <c r="P389" s="45"/>
      <c r="Q389" s="45"/>
      <c r="R389" s="45"/>
      <c r="S389" s="45"/>
      <c r="T389" s="2"/>
    </row>
    <row r="390" spans="1:20" ht="15.75">
      <c r="A390" s="1"/>
      <c r="B390" s="98" t="s">
        <v>161</v>
      </c>
      <c r="C390" s="95"/>
      <c r="D390" s="95"/>
      <c r="E390" s="95"/>
      <c r="F390" s="89"/>
      <c r="G390" s="89"/>
      <c r="H390" s="91"/>
      <c r="I390" s="99"/>
      <c r="J390" s="95"/>
      <c r="K390" s="95"/>
      <c r="L390" s="95"/>
      <c r="M390" s="95"/>
      <c r="N390" s="45"/>
      <c r="O390" s="45"/>
      <c r="P390" s="45"/>
      <c r="Q390" s="45"/>
      <c r="R390" s="45"/>
      <c r="S390" s="45"/>
      <c r="T390" s="2"/>
    </row>
    <row r="391" spans="1:20" ht="15.75">
      <c r="A391" s="1"/>
      <c r="B391" s="45"/>
      <c r="C391" s="95"/>
      <c r="D391" s="95"/>
      <c r="E391" s="95"/>
      <c r="F391" s="89"/>
      <c r="G391" s="89"/>
      <c r="H391" s="91"/>
      <c r="I391" s="99"/>
      <c r="J391" s="95"/>
      <c r="K391" s="95"/>
      <c r="L391" s="95"/>
      <c r="M391" s="95"/>
      <c r="N391" s="45"/>
      <c r="O391" s="45"/>
      <c r="P391" s="45"/>
      <c r="Q391" s="45"/>
      <c r="R391" s="45"/>
      <c r="S391" s="45"/>
      <c r="T391" s="2"/>
    </row>
    <row r="392" spans="1:20" ht="15.75">
      <c r="A392" s="1"/>
      <c r="B392" s="45" t="s">
        <v>159</v>
      </c>
      <c r="C392" s="95"/>
      <c r="D392" s="95"/>
      <c r="E392" s="95"/>
      <c r="F392" s="89"/>
      <c r="G392" s="89"/>
      <c r="H392" s="92">
        <v>109921</v>
      </c>
      <c r="I392" s="70">
        <v>108724</v>
      </c>
      <c r="J392" s="95"/>
      <c r="K392" s="95"/>
      <c r="L392" s="95"/>
      <c r="M392" s="95"/>
      <c r="N392" s="45"/>
      <c r="O392" s="45"/>
      <c r="P392" s="45"/>
      <c r="Q392" s="45"/>
      <c r="R392" s="45"/>
      <c r="S392" s="45"/>
      <c r="T392" s="2"/>
    </row>
    <row r="393" spans="1:20" ht="15.75">
      <c r="A393" s="1"/>
      <c r="B393" s="52"/>
      <c r="C393" s="48"/>
      <c r="D393" s="48"/>
      <c r="E393" s="48"/>
      <c r="F393" s="88"/>
      <c r="G393" s="88"/>
      <c r="H393" s="84"/>
      <c r="I393" s="100"/>
      <c r="J393" s="95"/>
      <c r="K393" s="95"/>
      <c r="L393" s="95"/>
      <c r="M393" s="95"/>
      <c r="N393" s="45"/>
      <c r="O393" s="45"/>
      <c r="P393" s="45"/>
      <c r="Q393" s="45"/>
      <c r="R393" s="45"/>
      <c r="S393" s="45"/>
      <c r="T393" s="2"/>
    </row>
    <row r="394" spans="1:20" ht="15.75">
      <c r="A394" s="1"/>
      <c r="B394" s="98" t="s">
        <v>162</v>
      </c>
      <c r="C394" s="88"/>
      <c r="D394" s="88"/>
      <c r="E394" s="88"/>
      <c r="F394" s="88"/>
      <c r="G394" s="101"/>
      <c r="H394" s="78"/>
      <c r="I394" s="79"/>
      <c r="J394" s="95"/>
      <c r="K394" s="95"/>
      <c r="L394" s="95"/>
      <c r="M394" s="95"/>
      <c r="N394" s="45"/>
      <c r="O394" s="45"/>
      <c r="P394" s="45"/>
      <c r="Q394" s="45"/>
      <c r="R394" s="45"/>
      <c r="S394" s="45"/>
      <c r="T394" s="2"/>
    </row>
    <row r="395" spans="1:20" ht="15.75">
      <c r="A395" s="1"/>
      <c r="B395" s="98"/>
      <c r="C395" s="88"/>
      <c r="D395" s="88"/>
      <c r="E395" s="88"/>
      <c r="F395" s="88"/>
      <c r="G395" s="88"/>
      <c r="H395" s="84"/>
      <c r="I395" s="100"/>
      <c r="J395" s="95"/>
      <c r="K395" s="95"/>
      <c r="M395" s="95"/>
      <c r="N395" s="45"/>
      <c r="O395" s="45"/>
      <c r="P395" s="45"/>
      <c r="Q395" s="45"/>
      <c r="R395" s="45"/>
      <c r="S395" s="45"/>
      <c r="T395" s="2"/>
    </row>
    <row r="396" spans="1:20" ht="15.75">
      <c r="A396" s="1"/>
      <c r="B396" s="45" t="s">
        <v>159</v>
      </c>
      <c r="C396" s="88"/>
      <c r="D396" s="88"/>
      <c r="E396" s="88"/>
      <c r="F396" s="88"/>
      <c r="G396" s="88"/>
      <c r="H396" s="7">
        <v>12924</v>
      </c>
      <c r="I396" s="50">
        <v>13065</v>
      </c>
      <c r="J396" s="95"/>
      <c r="K396" s="95"/>
      <c r="L396" s="95"/>
      <c r="M396" s="95"/>
      <c r="N396" s="45"/>
      <c r="O396" s="45"/>
      <c r="P396" s="45"/>
      <c r="Q396" s="45"/>
      <c r="R396" s="45"/>
      <c r="S396" s="45"/>
      <c r="T396" s="2"/>
    </row>
    <row r="397" spans="1:20" ht="15.75">
      <c r="A397" s="1"/>
      <c r="B397" s="45" t="s">
        <v>160</v>
      </c>
      <c r="C397" s="88"/>
      <c r="D397" s="88"/>
      <c r="E397" s="88"/>
      <c r="F397" s="88"/>
      <c r="G397" s="89"/>
      <c r="H397" s="8">
        <v>-333</v>
      </c>
      <c r="I397" s="69">
        <v>-9076</v>
      </c>
      <c r="M397" s="45"/>
      <c r="N397" s="45"/>
      <c r="O397" s="45"/>
      <c r="P397" s="45"/>
      <c r="Q397" s="45"/>
      <c r="R397" s="45"/>
      <c r="S397" s="45"/>
      <c r="T397" s="2"/>
    </row>
    <row r="398" spans="1:20" ht="15.75">
      <c r="A398" s="1"/>
      <c r="B398" s="45"/>
      <c r="C398" s="48"/>
      <c r="D398" s="48"/>
      <c r="E398" s="48"/>
      <c r="F398" s="48"/>
      <c r="G398" s="48"/>
      <c r="H398" s="48"/>
      <c r="I398" s="48"/>
      <c r="M398" s="45"/>
      <c r="N398" s="45"/>
      <c r="O398" s="45"/>
      <c r="P398" s="45"/>
      <c r="Q398" s="45"/>
      <c r="R398" s="45"/>
      <c r="S398" s="45"/>
      <c r="T398" s="2"/>
    </row>
    <row r="399" spans="1:20" ht="15.75">
      <c r="A399" s="1" t="s">
        <v>163</v>
      </c>
      <c r="B399" s="1" t="s">
        <v>164</v>
      </c>
      <c r="C399" s="48"/>
      <c r="D399" s="48"/>
      <c r="E399" s="48"/>
      <c r="F399" s="48"/>
      <c r="G399" s="48"/>
      <c r="H399" s="48"/>
      <c r="I399" s="48"/>
      <c r="J399" s="95"/>
      <c r="K399" s="95"/>
      <c r="L399" s="95"/>
      <c r="M399" s="95"/>
      <c r="N399" s="45"/>
      <c r="O399" s="45"/>
      <c r="P399" s="45"/>
      <c r="Q399" s="45"/>
      <c r="R399" s="45"/>
      <c r="S399" s="45"/>
      <c r="T399" s="2"/>
    </row>
    <row r="400" spans="1:20" ht="15.75">
      <c r="A400" s="1"/>
      <c r="B400" s="2" t="s">
        <v>98</v>
      </c>
      <c r="C400" s="48"/>
      <c r="D400" s="48"/>
      <c r="E400" s="48"/>
      <c r="F400" s="48"/>
      <c r="G400" s="48"/>
      <c r="H400" s="48"/>
      <c r="I400" s="48"/>
      <c r="J400" s="95"/>
      <c r="K400" s="95"/>
      <c r="L400" s="95"/>
      <c r="M400" s="95"/>
      <c r="N400" s="45"/>
      <c r="O400" s="45"/>
      <c r="P400" s="45"/>
      <c r="Q400" s="45"/>
      <c r="R400" s="45"/>
      <c r="S400" s="45"/>
      <c r="T400" s="2"/>
    </row>
    <row r="401" spans="1:20" ht="15.75">
      <c r="A401" s="1"/>
      <c r="B401" s="1"/>
      <c r="C401" s="48"/>
      <c r="D401" s="48"/>
      <c r="E401" s="48"/>
      <c r="F401" s="48"/>
      <c r="G401" s="48"/>
      <c r="H401" s="48"/>
      <c r="I401" s="48"/>
      <c r="J401" s="95"/>
      <c r="K401" s="95"/>
      <c r="L401" s="95"/>
      <c r="M401" s="95"/>
      <c r="N401" s="45"/>
      <c r="O401" s="45"/>
      <c r="P401" s="45"/>
      <c r="Q401" s="45"/>
      <c r="R401" s="45"/>
      <c r="S401" s="45"/>
      <c r="T401" s="2"/>
    </row>
    <row r="402" spans="1:20" ht="15.75">
      <c r="A402" s="1"/>
      <c r="B402" s="1"/>
      <c r="C402" s="48"/>
      <c r="D402" s="48"/>
      <c r="E402" s="48"/>
      <c r="F402" s="48"/>
      <c r="G402" s="48"/>
      <c r="H402" s="48"/>
      <c r="I402" s="48"/>
      <c r="J402" s="95"/>
      <c r="K402" s="95"/>
      <c r="L402" s="95"/>
      <c r="M402" s="95"/>
      <c r="N402" s="45"/>
      <c r="O402" s="45"/>
      <c r="P402" s="45"/>
      <c r="Q402" s="45"/>
      <c r="R402" s="45"/>
      <c r="S402" s="45"/>
      <c r="T402" s="2"/>
    </row>
    <row r="403" spans="1:20" ht="15.75">
      <c r="A403" s="1"/>
      <c r="B403" s="1"/>
      <c r="C403" s="48"/>
      <c r="D403" s="48"/>
      <c r="E403" s="48"/>
      <c r="F403" s="48"/>
      <c r="G403" s="48"/>
      <c r="H403" s="48"/>
      <c r="I403" s="48"/>
      <c r="J403" s="95"/>
      <c r="K403" s="95"/>
      <c r="L403" s="95"/>
      <c r="M403" s="95"/>
      <c r="N403" s="45"/>
      <c r="O403" s="45"/>
      <c r="P403" s="45"/>
      <c r="Q403" s="45"/>
      <c r="R403" s="45"/>
      <c r="S403" s="45"/>
      <c r="T403" s="2"/>
    </row>
    <row r="404" spans="1:20" ht="15.75">
      <c r="A404" s="1"/>
      <c r="B404" s="1"/>
      <c r="C404" s="48"/>
      <c r="D404" s="48"/>
      <c r="E404" s="48"/>
      <c r="F404" s="48"/>
      <c r="G404" s="48"/>
      <c r="H404" s="48"/>
      <c r="I404" s="48"/>
      <c r="J404" s="95"/>
      <c r="K404" s="95"/>
      <c r="L404" s="95"/>
      <c r="M404" s="95"/>
      <c r="N404" s="45"/>
      <c r="O404" s="45"/>
      <c r="P404" s="45"/>
      <c r="Q404" s="45"/>
      <c r="R404" s="45"/>
      <c r="S404" s="45"/>
      <c r="T404" s="2"/>
    </row>
    <row r="405" spans="1:20" ht="15.75">
      <c r="A405" s="1"/>
      <c r="B405" s="1"/>
      <c r="C405" s="48"/>
      <c r="D405" s="48"/>
      <c r="E405" s="48"/>
      <c r="F405" s="48"/>
      <c r="G405" s="48"/>
      <c r="H405" s="48"/>
      <c r="I405" s="48"/>
      <c r="J405" s="95"/>
      <c r="K405" s="95"/>
      <c r="L405" s="95"/>
      <c r="M405" s="95"/>
      <c r="N405" s="45"/>
      <c r="O405" s="45"/>
      <c r="P405" s="45"/>
      <c r="Q405" s="45"/>
      <c r="R405" s="45"/>
      <c r="S405" s="45"/>
      <c r="T405" s="2"/>
    </row>
    <row r="406" spans="3:20" ht="15.75">
      <c r="C406" s="48"/>
      <c r="D406" s="48"/>
      <c r="E406" s="48"/>
      <c r="F406" s="48"/>
      <c r="G406" s="48"/>
      <c r="H406" s="48"/>
      <c r="I406" s="48"/>
      <c r="J406" s="95"/>
      <c r="K406" s="95"/>
      <c r="L406" s="95"/>
      <c r="M406" s="95"/>
      <c r="N406" s="45"/>
      <c r="O406" s="45"/>
      <c r="P406" s="45"/>
      <c r="Q406" s="45"/>
      <c r="R406" s="45"/>
      <c r="S406" s="45"/>
      <c r="T406" s="2"/>
    </row>
    <row r="407" spans="1:20" ht="15.75">
      <c r="A407" s="1"/>
      <c r="B407" s="1"/>
      <c r="C407" s="48"/>
      <c r="D407" s="48"/>
      <c r="E407" s="48"/>
      <c r="F407" s="48"/>
      <c r="G407" s="48"/>
      <c r="H407" s="48"/>
      <c r="I407" s="48"/>
      <c r="J407" s="95"/>
      <c r="K407" s="95"/>
      <c r="L407" s="95"/>
      <c r="M407" s="95"/>
      <c r="N407" s="45"/>
      <c r="O407" s="45"/>
      <c r="P407" s="45"/>
      <c r="Q407" s="45"/>
      <c r="R407" s="45"/>
      <c r="S407" s="45"/>
      <c r="T407" s="2"/>
    </row>
    <row r="408" spans="1:20" ht="15.75">
      <c r="A408" s="1"/>
      <c r="B408" s="1"/>
      <c r="C408" s="48"/>
      <c r="D408" s="48"/>
      <c r="E408" s="48"/>
      <c r="F408" s="48"/>
      <c r="G408" s="48"/>
      <c r="H408" s="48"/>
      <c r="I408" s="48"/>
      <c r="J408" s="95"/>
      <c r="K408" s="95"/>
      <c r="L408" s="95"/>
      <c r="M408" s="95"/>
      <c r="N408" s="45"/>
      <c r="O408" s="45"/>
      <c r="P408" s="45"/>
      <c r="Q408" s="45"/>
      <c r="R408" s="45"/>
      <c r="S408" s="45"/>
      <c r="T408" s="2"/>
    </row>
    <row r="409" spans="1:20" ht="15.75">
      <c r="A409" s="1"/>
      <c r="B409" s="52" t="s">
        <v>106</v>
      </c>
      <c r="C409" s="48"/>
      <c r="D409" s="48"/>
      <c r="E409" s="48"/>
      <c r="F409" s="48"/>
      <c r="G409" s="48"/>
      <c r="H409" s="48"/>
      <c r="I409" s="48"/>
      <c r="J409" s="95"/>
      <c r="K409" s="95"/>
      <c r="L409" s="95"/>
      <c r="M409" s="95"/>
      <c r="N409" s="45"/>
      <c r="O409" s="45"/>
      <c r="P409" s="45"/>
      <c r="Q409" s="45"/>
      <c r="R409" s="45"/>
      <c r="S409" s="45"/>
      <c r="T409" s="2"/>
    </row>
    <row r="410" spans="1:20" ht="15.75">
      <c r="A410" s="1"/>
      <c r="B410" s="1"/>
      <c r="C410" s="48"/>
      <c r="D410" s="48"/>
      <c r="E410" s="48"/>
      <c r="F410" s="48"/>
      <c r="G410" s="48"/>
      <c r="H410" s="48"/>
      <c r="I410" s="48"/>
      <c r="J410" s="95"/>
      <c r="K410" s="95"/>
      <c r="L410" s="95"/>
      <c r="M410" s="95"/>
      <c r="N410" s="45"/>
      <c r="O410" s="45"/>
      <c r="P410" s="45"/>
      <c r="Q410" s="45"/>
      <c r="R410" s="45"/>
      <c r="S410" s="45"/>
      <c r="T410" s="2"/>
    </row>
    <row r="411" spans="1:20" ht="15.75">
      <c r="A411" s="1"/>
      <c r="B411" s="1"/>
      <c r="C411" s="48"/>
      <c r="D411" s="48"/>
      <c r="E411" s="48"/>
      <c r="F411" s="48"/>
      <c r="G411" s="48"/>
      <c r="H411" s="48"/>
      <c r="I411" s="48"/>
      <c r="J411" s="95"/>
      <c r="K411" s="95"/>
      <c r="L411" s="95"/>
      <c r="M411" s="95"/>
      <c r="N411" s="45"/>
      <c r="O411" s="45"/>
      <c r="P411" s="45"/>
      <c r="Q411" s="45"/>
      <c r="R411" s="45"/>
      <c r="S411" s="45"/>
      <c r="T411" s="2"/>
    </row>
    <row r="412" spans="1:20" ht="15.75">
      <c r="A412" s="1"/>
      <c r="B412" s="1"/>
      <c r="C412" s="48"/>
      <c r="D412" s="48"/>
      <c r="E412" s="48"/>
      <c r="F412" s="48"/>
      <c r="G412" s="48"/>
      <c r="H412" s="48"/>
      <c r="I412" s="48"/>
      <c r="J412" s="95"/>
      <c r="K412" s="95"/>
      <c r="L412" s="95"/>
      <c r="M412" s="95"/>
      <c r="N412" s="45"/>
      <c r="O412" s="45"/>
      <c r="P412" s="45"/>
      <c r="Q412" s="45"/>
      <c r="R412" s="45"/>
      <c r="S412" s="45"/>
      <c r="T412" s="2"/>
    </row>
    <row r="413" spans="3:20" ht="15.75">
      <c r="C413" s="48"/>
      <c r="D413" s="48"/>
      <c r="E413" s="48"/>
      <c r="F413" s="48"/>
      <c r="G413" s="48"/>
      <c r="H413" s="48"/>
      <c r="I413" s="48"/>
      <c r="J413" s="95"/>
      <c r="K413" s="95"/>
      <c r="L413" s="95"/>
      <c r="M413" s="95"/>
      <c r="N413" s="45"/>
      <c r="O413" s="45"/>
      <c r="P413" s="45"/>
      <c r="Q413" s="45"/>
      <c r="R413" s="45"/>
      <c r="S413" s="45"/>
      <c r="T413" s="2"/>
    </row>
    <row r="414" spans="1:20" ht="15.75">
      <c r="A414" s="1"/>
      <c r="B414" s="52"/>
      <c r="C414" s="48"/>
      <c r="D414" s="48"/>
      <c r="E414" s="48"/>
      <c r="F414" s="48"/>
      <c r="G414" s="48"/>
      <c r="H414" s="48"/>
      <c r="I414" s="48"/>
      <c r="J414" s="95"/>
      <c r="K414" s="95"/>
      <c r="L414" s="95"/>
      <c r="M414" s="95"/>
      <c r="N414" s="45"/>
      <c r="O414" s="45"/>
      <c r="P414" s="45"/>
      <c r="Q414" s="45"/>
      <c r="R414" s="45"/>
      <c r="S414" s="45"/>
      <c r="T414" s="2"/>
    </row>
    <row r="415" spans="1:20" ht="15.75">
      <c r="A415" s="1"/>
      <c r="C415" s="48"/>
      <c r="D415" s="48"/>
      <c r="E415" s="48"/>
      <c r="F415" s="48"/>
      <c r="G415" s="48"/>
      <c r="H415" s="48"/>
      <c r="I415" s="48"/>
      <c r="J415" s="95"/>
      <c r="K415" s="95"/>
      <c r="L415" s="95"/>
      <c r="M415" s="95"/>
      <c r="N415" s="45"/>
      <c r="O415" s="45"/>
      <c r="P415" s="45"/>
      <c r="Q415" s="45"/>
      <c r="R415" s="45"/>
      <c r="S415" s="45"/>
      <c r="T415" s="2"/>
    </row>
    <row r="416" spans="1:20" ht="15.75">
      <c r="A416" s="1"/>
      <c r="B416" s="52"/>
      <c r="C416" s="48"/>
      <c r="D416" s="48"/>
      <c r="E416" s="48"/>
      <c r="F416" s="48"/>
      <c r="G416" s="48"/>
      <c r="H416" s="48"/>
      <c r="I416" s="48"/>
      <c r="J416" s="95"/>
      <c r="K416" s="95"/>
      <c r="L416" s="95"/>
      <c r="M416" s="95"/>
      <c r="N416" s="45"/>
      <c r="O416" s="45"/>
      <c r="P416" s="45"/>
      <c r="Q416" s="45"/>
      <c r="R416" s="45"/>
      <c r="S416" s="45"/>
      <c r="T416" s="2"/>
    </row>
    <row r="417" spans="1:20" ht="15.75">
      <c r="A417" s="1"/>
      <c r="B417" s="52"/>
      <c r="C417" s="48"/>
      <c r="D417" s="48"/>
      <c r="E417" s="48"/>
      <c r="F417" s="48"/>
      <c r="G417" s="48"/>
      <c r="H417" s="48"/>
      <c r="I417" s="48"/>
      <c r="J417" s="95"/>
      <c r="K417" s="95"/>
      <c r="L417" s="95"/>
      <c r="M417" s="95"/>
      <c r="N417" s="45"/>
      <c r="O417" s="45"/>
      <c r="P417" s="45"/>
      <c r="Q417" s="45"/>
      <c r="R417" s="45"/>
      <c r="S417" s="45"/>
      <c r="T417" s="2"/>
    </row>
    <row r="418" spans="1:20" ht="15.75">
      <c r="A418" s="1"/>
      <c r="B418" s="52"/>
      <c r="C418" s="48"/>
      <c r="D418" s="48"/>
      <c r="E418" s="48"/>
      <c r="F418" s="48"/>
      <c r="G418" s="48"/>
      <c r="H418" s="48"/>
      <c r="I418" s="48"/>
      <c r="J418" s="95"/>
      <c r="K418" s="95"/>
      <c r="L418" s="95"/>
      <c r="M418" s="95"/>
      <c r="N418" s="45"/>
      <c r="O418" s="45"/>
      <c r="P418" s="45"/>
      <c r="Q418" s="45"/>
      <c r="R418" s="45"/>
      <c r="S418" s="45"/>
      <c r="T418" s="2"/>
    </row>
    <row r="419" spans="1:20" ht="15.75">
      <c r="A419" s="1"/>
      <c r="B419" s="52"/>
      <c r="C419" s="48"/>
      <c r="D419" s="48"/>
      <c r="E419" s="48"/>
      <c r="F419" s="48"/>
      <c r="G419" s="48"/>
      <c r="H419" s="48"/>
      <c r="I419" s="48"/>
      <c r="J419" s="95"/>
      <c r="K419" s="95"/>
      <c r="L419" s="95"/>
      <c r="M419" s="95"/>
      <c r="N419" s="45"/>
      <c r="O419" s="45"/>
      <c r="P419" s="45"/>
      <c r="Q419" s="45"/>
      <c r="R419" s="45"/>
      <c r="S419" s="45"/>
      <c r="T419" s="2"/>
    </row>
    <row r="420" spans="1:20" ht="15.75">
      <c r="A420" s="1" t="s">
        <v>165</v>
      </c>
      <c r="B420" s="1" t="s">
        <v>217</v>
      </c>
      <c r="C420" s="48"/>
      <c r="D420" s="48"/>
      <c r="E420" s="48"/>
      <c r="F420" s="48"/>
      <c r="G420" s="48"/>
      <c r="H420" s="48"/>
      <c r="I420" s="48"/>
      <c r="J420" s="95"/>
      <c r="K420" s="95"/>
      <c r="L420" s="95"/>
      <c r="M420" s="95"/>
      <c r="N420" s="45"/>
      <c r="O420" s="45"/>
      <c r="P420" s="45"/>
      <c r="Q420" s="45"/>
      <c r="R420" s="45"/>
      <c r="S420" s="45"/>
      <c r="T420" s="2"/>
    </row>
    <row r="421" spans="1:20" ht="15.75">
      <c r="A421" s="1"/>
      <c r="B421" s="52"/>
      <c r="C421" s="48"/>
      <c r="D421" s="48"/>
      <c r="E421" s="48"/>
      <c r="F421" s="48"/>
      <c r="G421" s="48"/>
      <c r="H421" s="48"/>
      <c r="I421" s="48"/>
      <c r="J421" s="95"/>
      <c r="K421" s="95"/>
      <c r="L421" s="95"/>
      <c r="M421" s="95"/>
      <c r="N421" s="45"/>
      <c r="O421" s="45"/>
      <c r="P421" s="45"/>
      <c r="Q421" s="45"/>
      <c r="R421" s="45"/>
      <c r="S421" s="45"/>
      <c r="T421" s="2"/>
    </row>
    <row r="422" spans="1:20" ht="15.75">
      <c r="A422" s="1"/>
      <c r="B422" s="52"/>
      <c r="C422" s="48"/>
      <c r="D422" s="48"/>
      <c r="E422" s="48"/>
      <c r="F422" s="48"/>
      <c r="G422" s="48"/>
      <c r="H422" s="48"/>
      <c r="I422" s="48"/>
      <c r="J422" s="95"/>
      <c r="K422" s="95"/>
      <c r="L422" s="95"/>
      <c r="M422" s="95"/>
      <c r="N422" s="45"/>
      <c r="O422" s="45"/>
      <c r="P422" s="45"/>
      <c r="Q422" s="45"/>
      <c r="R422" s="45"/>
      <c r="S422" s="45"/>
      <c r="T422" s="2"/>
    </row>
    <row r="423" spans="1:20" ht="15.75">
      <c r="A423" s="1"/>
      <c r="B423" s="52"/>
      <c r="C423" s="48"/>
      <c r="D423" s="48"/>
      <c r="E423" s="48"/>
      <c r="F423" s="48"/>
      <c r="G423" s="48"/>
      <c r="H423" s="48"/>
      <c r="I423" s="48"/>
      <c r="J423" s="95"/>
      <c r="K423" s="95"/>
      <c r="L423" s="95"/>
      <c r="M423" s="95"/>
      <c r="N423" s="45"/>
      <c r="O423" s="45"/>
      <c r="P423" s="45"/>
      <c r="Q423" s="45"/>
      <c r="R423" s="45"/>
      <c r="S423" s="45"/>
      <c r="T423" s="2"/>
    </row>
    <row r="424" spans="1:20" ht="15.75">
      <c r="A424" s="1"/>
      <c r="B424" s="52"/>
      <c r="C424" s="48"/>
      <c r="D424" s="48"/>
      <c r="E424" s="48"/>
      <c r="F424" s="48"/>
      <c r="G424" s="48"/>
      <c r="H424" s="48"/>
      <c r="I424" s="48"/>
      <c r="J424" s="95"/>
      <c r="K424" s="95"/>
      <c r="L424" s="95"/>
      <c r="M424" s="95"/>
      <c r="N424" s="45"/>
      <c r="O424" s="45"/>
      <c r="P424" s="45"/>
      <c r="Q424" s="45"/>
      <c r="R424" s="45"/>
      <c r="S424" s="45"/>
      <c r="T424" s="2"/>
    </row>
    <row r="425" spans="1:20" ht="15.75">
      <c r="A425" s="1"/>
      <c r="B425" s="52"/>
      <c r="C425" s="48"/>
      <c r="D425" s="48"/>
      <c r="E425" s="48"/>
      <c r="F425" s="48"/>
      <c r="G425" s="48"/>
      <c r="H425" s="48"/>
      <c r="I425" s="48"/>
      <c r="J425" s="95"/>
      <c r="K425" s="95"/>
      <c r="L425" s="95"/>
      <c r="M425" s="95"/>
      <c r="N425" s="45"/>
      <c r="O425" s="45"/>
      <c r="P425" s="45"/>
      <c r="Q425" s="45"/>
      <c r="R425" s="45"/>
      <c r="S425" s="45"/>
      <c r="T425" s="2"/>
    </row>
    <row r="426" spans="1:20" ht="15.75">
      <c r="A426" s="1"/>
      <c r="B426" s="52"/>
      <c r="C426" s="48"/>
      <c r="D426" s="48"/>
      <c r="E426" s="48"/>
      <c r="F426" s="48"/>
      <c r="G426" s="48"/>
      <c r="H426" s="48"/>
      <c r="I426" s="48"/>
      <c r="J426" s="95"/>
      <c r="K426" s="95"/>
      <c r="L426" s="95"/>
      <c r="M426" s="95"/>
      <c r="N426" s="45"/>
      <c r="O426" s="45"/>
      <c r="P426" s="45"/>
      <c r="Q426" s="45"/>
      <c r="R426" s="45"/>
      <c r="S426" s="45"/>
      <c r="T426" s="2"/>
    </row>
    <row r="427" spans="1:20" ht="15.75">
      <c r="A427" s="1"/>
      <c r="B427" s="52"/>
      <c r="C427" s="48"/>
      <c r="D427" s="48"/>
      <c r="E427" s="48"/>
      <c r="F427" s="48"/>
      <c r="G427" s="48"/>
      <c r="H427" s="48"/>
      <c r="I427" s="48"/>
      <c r="J427" s="95"/>
      <c r="K427" s="95"/>
      <c r="L427" s="95"/>
      <c r="M427" s="95"/>
      <c r="N427" s="45"/>
      <c r="O427" s="45"/>
      <c r="P427" s="45"/>
      <c r="Q427" s="45"/>
      <c r="R427" s="45"/>
      <c r="S427" s="45"/>
      <c r="T427" s="2"/>
    </row>
    <row r="428" spans="1:20" ht="15.75">
      <c r="A428" s="1"/>
      <c r="B428" s="52"/>
      <c r="C428" s="48"/>
      <c r="D428" s="48"/>
      <c r="E428" s="48"/>
      <c r="F428" s="48"/>
      <c r="G428" s="48"/>
      <c r="H428" s="48"/>
      <c r="I428" s="48"/>
      <c r="J428" s="95"/>
      <c r="K428" s="95"/>
      <c r="L428" s="95"/>
      <c r="M428" s="95"/>
      <c r="N428" s="45"/>
      <c r="O428" s="45"/>
      <c r="P428" s="45"/>
      <c r="Q428" s="45"/>
      <c r="R428" s="45"/>
      <c r="S428" s="45"/>
      <c r="T428" s="2"/>
    </row>
    <row r="429" spans="1:20" ht="15.75">
      <c r="A429" s="1"/>
      <c r="B429" s="52"/>
      <c r="C429" s="48"/>
      <c r="D429" s="48"/>
      <c r="E429" s="48"/>
      <c r="F429" s="48"/>
      <c r="G429" s="48"/>
      <c r="H429" s="48"/>
      <c r="I429" s="48"/>
      <c r="J429" s="95"/>
      <c r="K429" s="95"/>
      <c r="L429" s="95"/>
      <c r="M429" s="95"/>
      <c r="N429" s="45"/>
      <c r="O429" s="45"/>
      <c r="P429" s="45"/>
      <c r="Q429" s="45"/>
      <c r="R429" s="45"/>
      <c r="S429" s="45"/>
      <c r="T429" s="2"/>
    </row>
    <row r="430" spans="1:20" ht="15.75">
      <c r="A430" s="1"/>
      <c r="B430" s="52"/>
      <c r="C430" s="48"/>
      <c r="D430" s="48"/>
      <c r="E430" s="48"/>
      <c r="F430" s="48"/>
      <c r="G430" s="48"/>
      <c r="H430" s="48"/>
      <c r="I430" s="48"/>
      <c r="J430" s="95"/>
      <c r="K430" s="95"/>
      <c r="L430" s="95"/>
      <c r="M430" s="95"/>
      <c r="N430" s="45"/>
      <c r="O430" s="45"/>
      <c r="P430" s="45"/>
      <c r="Q430" s="45"/>
      <c r="R430" s="45"/>
      <c r="S430" s="45"/>
      <c r="T430" s="2"/>
    </row>
    <row r="431" spans="1:20" ht="15.75">
      <c r="A431" s="1"/>
      <c r="B431" s="52"/>
      <c r="C431" s="48"/>
      <c r="D431" s="48"/>
      <c r="E431" s="48"/>
      <c r="F431" s="48"/>
      <c r="G431" s="48"/>
      <c r="H431" s="48"/>
      <c r="I431" s="48"/>
      <c r="J431" s="95"/>
      <c r="K431" s="95"/>
      <c r="L431" s="95"/>
      <c r="M431" s="95"/>
      <c r="N431" s="45"/>
      <c r="O431" s="45"/>
      <c r="P431" s="45"/>
      <c r="Q431" s="45"/>
      <c r="R431" s="45"/>
      <c r="S431" s="45"/>
      <c r="T431" s="2"/>
    </row>
    <row r="432" spans="1:20" ht="15.75">
      <c r="A432" s="1"/>
      <c r="B432" s="52"/>
      <c r="C432" s="48"/>
      <c r="D432" s="48"/>
      <c r="E432" s="48"/>
      <c r="F432" s="48"/>
      <c r="G432" s="48"/>
      <c r="H432" s="48"/>
      <c r="I432" s="48"/>
      <c r="J432" s="95"/>
      <c r="K432" s="95"/>
      <c r="L432" s="95"/>
      <c r="M432" s="95"/>
      <c r="N432" s="45"/>
      <c r="O432" s="45"/>
      <c r="P432" s="45"/>
      <c r="Q432" s="45"/>
      <c r="R432" s="45"/>
      <c r="S432" s="45"/>
      <c r="T432" s="2"/>
    </row>
    <row r="433" spans="1:20" ht="15.75">
      <c r="A433" s="1"/>
      <c r="B433" s="52"/>
      <c r="C433" s="48"/>
      <c r="D433" s="48"/>
      <c r="E433" s="48"/>
      <c r="F433" s="48"/>
      <c r="G433" s="48"/>
      <c r="H433" s="48"/>
      <c r="I433" s="48"/>
      <c r="J433" s="95"/>
      <c r="K433" s="95"/>
      <c r="L433" s="95"/>
      <c r="M433" s="95"/>
      <c r="N433" s="45"/>
      <c r="O433" s="45"/>
      <c r="P433" s="45"/>
      <c r="Q433" s="45"/>
      <c r="R433" s="45"/>
      <c r="S433" s="45"/>
      <c r="T433" s="2"/>
    </row>
    <row r="434" spans="1:20" ht="15.75">
      <c r="A434" s="1" t="s">
        <v>166</v>
      </c>
      <c r="B434" s="52"/>
      <c r="C434" s="48"/>
      <c r="D434" s="48"/>
      <c r="E434" s="48"/>
      <c r="F434" s="48"/>
      <c r="G434" s="48"/>
      <c r="H434" s="48"/>
      <c r="I434" s="48"/>
      <c r="J434" s="95"/>
      <c r="K434" s="95"/>
      <c r="L434" s="95"/>
      <c r="M434" s="95"/>
      <c r="N434" s="45"/>
      <c r="O434" s="45"/>
      <c r="P434" s="45"/>
      <c r="Q434" s="45"/>
      <c r="R434" s="45"/>
      <c r="S434" s="45"/>
      <c r="T434" s="2"/>
    </row>
    <row r="435" spans="1:20" ht="15.75">
      <c r="A435" s="1" t="s">
        <v>167</v>
      </c>
      <c r="B435" s="52"/>
      <c r="C435" s="48"/>
      <c r="D435" s="48"/>
      <c r="E435" s="48"/>
      <c r="F435" s="48"/>
      <c r="G435" s="48"/>
      <c r="H435" s="48"/>
      <c r="I435" s="48"/>
      <c r="J435" s="95"/>
      <c r="K435" s="95"/>
      <c r="L435" s="95"/>
      <c r="M435" s="95"/>
      <c r="N435" s="45"/>
      <c r="O435" s="45"/>
      <c r="P435" s="45"/>
      <c r="Q435" s="45"/>
      <c r="R435" s="45"/>
      <c r="S435" s="45"/>
      <c r="T435" s="2"/>
    </row>
    <row r="436" spans="1:20" ht="15.75">
      <c r="A436" s="1"/>
      <c r="B436" s="52"/>
      <c r="C436" s="48"/>
      <c r="D436" s="48"/>
      <c r="E436" s="48"/>
      <c r="F436" s="48"/>
      <c r="G436" s="48"/>
      <c r="H436" s="48"/>
      <c r="I436" s="48"/>
      <c r="J436" s="95"/>
      <c r="K436" s="95"/>
      <c r="L436" s="95"/>
      <c r="M436" s="95"/>
      <c r="N436" s="45"/>
      <c r="O436" s="45"/>
      <c r="P436" s="45"/>
      <c r="Q436" s="45"/>
      <c r="R436" s="45"/>
      <c r="S436" s="45"/>
      <c r="T436" s="2"/>
    </row>
    <row r="437" spans="1:20" ht="15.75">
      <c r="A437" s="1" t="s">
        <v>168</v>
      </c>
      <c r="B437" s="47" t="s">
        <v>169</v>
      </c>
      <c r="C437" s="48"/>
      <c r="D437" s="48"/>
      <c r="E437" s="48"/>
      <c r="F437" s="48"/>
      <c r="G437" s="48"/>
      <c r="H437" s="48"/>
      <c r="I437" s="48"/>
      <c r="J437" s="95"/>
      <c r="K437" s="95"/>
      <c r="L437" s="95"/>
      <c r="M437" s="95"/>
      <c r="N437" s="45"/>
      <c r="O437" s="45"/>
      <c r="P437" s="45"/>
      <c r="Q437" s="45"/>
      <c r="R437" s="45"/>
      <c r="S437" s="45"/>
      <c r="T437" s="2"/>
    </row>
    <row r="438" spans="1:20" ht="15.75">
      <c r="A438" s="1"/>
      <c r="B438" s="47"/>
      <c r="C438" s="48"/>
      <c r="D438" s="48"/>
      <c r="E438" s="48"/>
      <c r="F438" s="48"/>
      <c r="G438" s="48"/>
      <c r="H438" s="48"/>
      <c r="I438" s="48"/>
      <c r="J438" s="95"/>
      <c r="K438" s="95"/>
      <c r="L438" s="95"/>
      <c r="M438" s="95"/>
      <c r="N438" s="45"/>
      <c r="O438" s="45"/>
      <c r="P438" s="45"/>
      <c r="Q438" s="45"/>
      <c r="R438" s="45"/>
      <c r="S438" s="45"/>
      <c r="T438" s="2"/>
    </row>
    <row r="439" spans="1:20" ht="15.75">
      <c r="A439" s="1"/>
      <c r="B439" s="47"/>
      <c r="C439" s="48"/>
      <c r="D439" s="48"/>
      <c r="E439" s="48"/>
      <c r="F439" s="48"/>
      <c r="G439" s="48"/>
      <c r="H439" s="48"/>
      <c r="I439" s="48"/>
      <c r="J439" s="95"/>
      <c r="K439" s="95"/>
      <c r="L439" s="95"/>
      <c r="M439" s="95"/>
      <c r="N439" s="45"/>
      <c r="O439" s="45"/>
      <c r="P439" s="45"/>
      <c r="Q439" s="45"/>
      <c r="R439" s="45"/>
      <c r="S439" s="45"/>
      <c r="T439" s="2"/>
    </row>
    <row r="440" spans="1:20" ht="15.75">
      <c r="A440" s="1"/>
      <c r="B440" s="47"/>
      <c r="C440" s="48"/>
      <c r="D440" s="48"/>
      <c r="E440" s="48"/>
      <c r="F440" s="48"/>
      <c r="G440" s="48"/>
      <c r="H440" s="48"/>
      <c r="I440" s="48"/>
      <c r="J440" s="95"/>
      <c r="K440" s="95"/>
      <c r="L440" s="95"/>
      <c r="M440" s="95"/>
      <c r="N440" s="45"/>
      <c r="O440" s="45"/>
      <c r="P440" s="45"/>
      <c r="Q440" s="45"/>
      <c r="R440" s="45"/>
      <c r="S440" s="45"/>
      <c r="T440" s="2"/>
    </row>
    <row r="441" spans="1:20" ht="15.75">
      <c r="A441" s="1" t="s">
        <v>170</v>
      </c>
      <c r="B441" s="47" t="s">
        <v>171</v>
      </c>
      <c r="C441" s="48"/>
      <c r="D441" s="48"/>
      <c r="E441" s="48"/>
      <c r="F441" s="48"/>
      <c r="G441" s="48"/>
      <c r="H441" s="48"/>
      <c r="I441" s="48"/>
      <c r="J441" s="95"/>
      <c r="K441" s="95"/>
      <c r="L441" s="95"/>
      <c r="N441" s="45"/>
      <c r="O441" s="45"/>
      <c r="P441" s="45"/>
      <c r="Q441" s="45"/>
      <c r="R441" s="45"/>
      <c r="S441" s="45"/>
      <c r="T441" s="2"/>
    </row>
    <row r="442" spans="1:20" ht="15.75">
      <c r="A442" s="1"/>
      <c r="B442" s="47"/>
      <c r="C442" s="48"/>
      <c r="D442" s="48"/>
      <c r="E442" s="48"/>
      <c r="F442" s="48"/>
      <c r="G442" s="48"/>
      <c r="H442" s="48"/>
      <c r="I442" s="48"/>
      <c r="J442" s="95"/>
      <c r="K442" s="134"/>
      <c r="L442" s="134"/>
      <c r="M442" s="95"/>
      <c r="O442" s="45"/>
      <c r="P442" s="45"/>
      <c r="Q442" s="45"/>
      <c r="R442" s="45"/>
      <c r="S442" s="45"/>
      <c r="T442" s="2"/>
    </row>
    <row r="443" spans="1:20" ht="15.75">
      <c r="A443" s="1"/>
      <c r="B443" s="47"/>
      <c r="C443" s="48"/>
      <c r="D443" s="48"/>
      <c r="E443" s="48"/>
      <c r="F443" s="48"/>
      <c r="G443" s="48"/>
      <c r="H443" s="48"/>
      <c r="I443" s="48"/>
      <c r="J443" s="95"/>
      <c r="K443" s="134"/>
      <c r="L443" s="134"/>
      <c r="M443" s="95"/>
      <c r="O443" s="45"/>
      <c r="P443" s="45"/>
      <c r="Q443" s="45"/>
      <c r="R443" s="45"/>
      <c r="S443" s="45"/>
      <c r="T443" s="2"/>
    </row>
    <row r="444" spans="1:20" ht="15.75">
      <c r="A444" s="1"/>
      <c r="B444" s="47"/>
      <c r="C444" s="48"/>
      <c r="D444" s="48"/>
      <c r="E444" s="48"/>
      <c r="F444" s="48"/>
      <c r="G444" s="48"/>
      <c r="H444" s="48"/>
      <c r="I444" s="48"/>
      <c r="J444" s="95"/>
      <c r="M444" s="95"/>
      <c r="O444" s="45"/>
      <c r="P444" s="45"/>
      <c r="Q444" s="45"/>
      <c r="R444" s="45"/>
      <c r="S444" s="45"/>
      <c r="T444" s="2"/>
    </row>
    <row r="445" spans="1:20" ht="15.75">
      <c r="A445" s="1"/>
      <c r="B445" s="47"/>
      <c r="C445" s="48"/>
      <c r="D445" s="48"/>
      <c r="E445" s="48"/>
      <c r="F445" s="48"/>
      <c r="G445" s="48"/>
      <c r="H445" s="48"/>
      <c r="I445" s="48"/>
      <c r="J445" s="95"/>
      <c r="M445" s="135"/>
      <c r="O445" s="45"/>
      <c r="P445" s="45"/>
      <c r="Q445" s="45"/>
      <c r="R445" s="45"/>
      <c r="S445" s="45"/>
      <c r="T445" s="2"/>
    </row>
    <row r="446" spans="1:20" ht="15.75">
      <c r="A446" s="1"/>
      <c r="B446" s="47"/>
      <c r="C446" s="48"/>
      <c r="D446" s="48"/>
      <c r="E446" s="48"/>
      <c r="F446" s="48"/>
      <c r="G446" s="48"/>
      <c r="H446" s="48"/>
      <c r="I446" s="48"/>
      <c r="J446" s="95"/>
      <c r="O446" s="45"/>
      <c r="P446" s="45"/>
      <c r="Q446" s="45"/>
      <c r="R446" s="45"/>
      <c r="S446" s="45"/>
      <c r="T446" s="2"/>
    </row>
    <row r="447" spans="1:20" ht="15.75">
      <c r="A447" s="1"/>
      <c r="B447" s="47"/>
      <c r="C447" s="48"/>
      <c r="D447" s="48"/>
      <c r="E447" s="48"/>
      <c r="F447" s="48"/>
      <c r="G447" s="48"/>
      <c r="H447" s="48"/>
      <c r="I447" s="48"/>
      <c r="J447" s="95"/>
      <c r="K447" s="98"/>
      <c r="M447" s="135"/>
      <c r="O447" s="45"/>
      <c r="P447" s="45"/>
      <c r="Q447" s="45"/>
      <c r="R447" s="45"/>
      <c r="S447" s="45"/>
      <c r="T447" s="2"/>
    </row>
    <row r="448" spans="1:20" ht="15.75">
      <c r="A448" s="1" t="s">
        <v>172</v>
      </c>
      <c r="B448" s="47" t="s">
        <v>173</v>
      </c>
      <c r="C448" s="48"/>
      <c r="D448" s="48"/>
      <c r="E448" s="48"/>
      <c r="F448" s="48"/>
      <c r="G448" s="48"/>
      <c r="H448" s="48"/>
      <c r="I448" s="48"/>
      <c r="J448" s="95"/>
      <c r="K448" s="95"/>
      <c r="M448" s="95"/>
      <c r="N448" s="95"/>
      <c r="O448" s="45"/>
      <c r="P448" s="45"/>
      <c r="Q448" s="45"/>
      <c r="R448" s="45"/>
      <c r="S448" s="45"/>
      <c r="T448" s="2"/>
    </row>
    <row r="449" spans="1:20" ht="15.75">
      <c r="A449" s="1"/>
      <c r="B449" s="47"/>
      <c r="C449" s="48"/>
      <c r="D449" s="48"/>
      <c r="E449" s="48"/>
      <c r="F449" s="48"/>
      <c r="G449" s="48"/>
      <c r="H449" s="48"/>
      <c r="I449" s="48"/>
      <c r="J449" s="95"/>
      <c r="K449" s="95"/>
      <c r="L449" s="95"/>
      <c r="M449" s="95"/>
      <c r="N449" s="95"/>
      <c r="O449" s="45"/>
      <c r="P449" s="45"/>
      <c r="Q449" s="45"/>
      <c r="R449" s="45"/>
      <c r="S449" s="45"/>
      <c r="T449" s="2"/>
    </row>
    <row r="450" spans="3:20" ht="15.75">
      <c r="C450" s="48"/>
      <c r="D450" s="48"/>
      <c r="E450" s="48"/>
      <c r="F450" s="48"/>
      <c r="G450" s="48"/>
      <c r="H450" s="48"/>
      <c r="I450" s="48"/>
      <c r="J450" s="95"/>
      <c r="L450" s="95"/>
      <c r="M450" s="95"/>
      <c r="N450" s="95"/>
      <c r="O450" s="45"/>
      <c r="P450" s="45"/>
      <c r="Q450" s="45"/>
      <c r="R450" s="45"/>
      <c r="S450" s="45"/>
      <c r="T450" s="2"/>
    </row>
    <row r="451" spans="1:20" ht="15.75">
      <c r="A451" s="52"/>
      <c r="B451" s="52"/>
      <c r="C451" s="48"/>
      <c r="D451" s="48"/>
      <c r="E451" s="48"/>
      <c r="F451" s="48"/>
      <c r="G451" s="48"/>
      <c r="H451" s="48"/>
      <c r="I451" s="48"/>
      <c r="J451" s="95"/>
      <c r="K451" s="95"/>
      <c r="L451" s="135"/>
      <c r="M451" s="95"/>
      <c r="N451" s="95"/>
      <c r="O451" s="45"/>
      <c r="P451" s="45"/>
      <c r="Q451" s="45"/>
      <c r="R451" s="45"/>
      <c r="S451" s="45"/>
      <c r="T451" s="2"/>
    </row>
    <row r="452" spans="1:20" ht="15.75">
      <c r="A452" s="52"/>
      <c r="B452" s="52"/>
      <c r="C452" s="48"/>
      <c r="D452" s="48"/>
      <c r="E452" s="48"/>
      <c r="F452" s="48"/>
      <c r="G452" s="48"/>
      <c r="H452" s="48"/>
      <c r="I452" s="48"/>
      <c r="J452" s="95"/>
      <c r="K452" s="95"/>
      <c r="L452" s="95"/>
      <c r="M452" s="95"/>
      <c r="N452" s="95"/>
      <c r="O452" s="45"/>
      <c r="P452" s="45"/>
      <c r="Q452" s="45"/>
      <c r="R452" s="45"/>
      <c r="S452" s="45"/>
      <c r="T452" s="2"/>
    </row>
    <row r="453" spans="1:20" ht="15.75">
      <c r="A453" s="52"/>
      <c r="B453" s="52"/>
      <c r="C453" s="48"/>
      <c r="D453" s="48"/>
      <c r="E453" s="48"/>
      <c r="F453" s="48"/>
      <c r="G453" s="48"/>
      <c r="H453" s="48"/>
      <c r="I453" s="48"/>
      <c r="J453" s="95"/>
      <c r="K453" s="95"/>
      <c r="L453" s="95"/>
      <c r="M453" s="95"/>
      <c r="O453" s="45"/>
      <c r="P453" s="45"/>
      <c r="Q453" s="45"/>
      <c r="R453" s="45"/>
      <c r="S453" s="45"/>
      <c r="T453" s="2"/>
    </row>
    <row r="454" spans="1:20" ht="15.75">
      <c r="A454" s="52"/>
      <c r="B454" s="52"/>
      <c r="C454" s="48"/>
      <c r="D454" s="48"/>
      <c r="E454" s="48"/>
      <c r="F454" s="48"/>
      <c r="G454" s="48"/>
      <c r="H454" s="48"/>
      <c r="I454" s="48"/>
      <c r="J454" s="95"/>
      <c r="K454" s="95"/>
      <c r="L454" s="95"/>
      <c r="M454" s="95"/>
      <c r="O454" s="45"/>
      <c r="P454" s="45"/>
      <c r="Q454" s="45"/>
      <c r="R454" s="45"/>
      <c r="S454" s="45"/>
      <c r="T454" s="2"/>
    </row>
    <row r="455" spans="1:20" ht="15.75">
      <c r="A455" s="52"/>
      <c r="B455" s="52"/>
      <c r="C455" s="48"/>
      <c r="D455" s="48"/>
      <c r="E455" s="48"/>
      <c r="F455" s="48"/>
      <c r="G455" s="48"/>
      <c r="H455" s="48"/>
      <c r="I455" s="48"/>
      <c r="J455" s="95"/>
      <c r="K455" s="95"/>
      <c r="L455" s="95"/>
      <c r="M455" s="95"/>
      <c r="O455" s="45"/>
      <c r="P455" s="45"/>
      <c r="Q455" s="45"/>
      <c r="R455" s="45"/>
      <c r="S455" s="45"/>
      <c r="T455" s="2"/>
    </row>
    <row r="456" spans="1:20" ht="15.75">
      <c r="A456" s="52"/>
      <c r="B456" s="52"/>
      <c r="C456" s="48"/>
      <c r="D456" s="48"/>
      <c r="E456" s="48"/>
      <c r="F456" s="48"/>
      <c r="G456" s="48"/>
      <c r="H456" s="48"/>
      <c r="I456" s="48"/>
      <c r="J456" s="95"/>
      <c r="K456" s="95"/>
      <c r="L456" s="95"/>
      <c r="M456" s="95"/>
      <c r="O456" s="45"/>
      <c r="P456" s="45"/>
      <c r="Q456" s="45"/>
      <c r="R456" s="45"/>
      <c r="S456" s="45"/>
      <c r="T456" s="2"/>
    </row>
    <row r="457" spans="1:20" ht="15.75">
      <c r="A457" s="1" t="s">
        <v>174</v>
      </c>
      <c r="B457" s="47" t="s">
        <v>175</v>
      </c>
      <c r="C457" s="48"/>
      <c r="D457" s="48"/>
      <c r="E457" s="48"/>
      <c r="F457" s="48"/>
      <c r="G457" s="48"/>
      <c r="H457" s="48"/>
      <c r="I457" s="48"/>
      <c r="J457" s="95"/>
      <c r="K457" s="95"/>
      <c r="L457" s="95"/>
      <c r="M457" s="95"/>
      <c r="O457" s="45"/>
      <c r="P457" s="45"/>
      <c r="Q457" s="45"/>
      <c r="R457" s="45"/>
      <c r="S457" s="45"/>
      <c r="T457" s="2"/>
    </row>
    <row r="458" spans="1:20" ht="15.75">
      <c r="A458" s="52"/>
      <c r="B458" s="52"/>
      <c r="C458" s="48"/>
      <c r="D458" s="48"/>
      <c r="E458" s="48"/>
      <c r="F458" s="48"/>
      <c r="G458" s="48"/>
      <c r="H458" s="48"/>
      <c r="I458" s="48"/>
      <c r="J458" s="95"/>
      <c r="K458" s="95"/>
      <c r="L458" s="95"/>
      <c r="M458" s="95"/>
      <c r="O458" s="45"/>
      <c r="P458" s="45"/>
      <c r="Q458" s="45"/>
      <c r="R458" s="45"/>
      <c r="S458" s="45"/>
      <c r="T458" s="2"/>
    </row>
    <row r="459" spans="1:20" ht="15.75">
      <c r="A459" s="52"/>
      <c r="B459" s="52"/>
      <c r="C459" s="48"/>
      <c r="D459" s="48"/>
      <c r="E459" s="48"/>
      <c r="F459" s="48"/>
      <c r="G459" s="48"/>
      <c r="H459" s="48"/>
      <c r="I459" s="48"/>
      <c r="J459" s="95"/>
      <c r="K459" s="95"/>
      <c r="L459" s="95"/>
      <c r="M459" s="95"/>
      <c r="N459" s="45"/>
      <c r="O459" s="45"/>
      <c r="P459" s="45"/>
      <c r="Q459" s="45"/>
      <c r="R459" s="45"/>
      <c r="S459" s="45"/>
      <c r="T459" s="2"/>
    </row>
    <row r="460" spans="1:20" ht="15.75">
      <c r="A460" s="52"/>
      <c r="B460" s="52"/>
      <c r="C460" s="48"/>
      <c r="D460" s="48"/>
      <c r="E460" s="48"/>
      <c r="F460" s="48"/>
      <c r="G460" s="48"/>
      <c r="H460" s="48"/>
      <c r="I460" s="48"/>
      <c r="J460" s="95"/>
      <c r="K460" s="95"/>
      <c r="L460" s="95"/>
      <c r="M460" s="95"/>
      <c r="N460" s="45"/>
      <c r="O460" s="45"/>
      <c r="P460" s="45"/>
      <c r="Q460" s="45"/>
      <c r="R460" s="45"/>
      <c r="S460" s="45"/>
      <c r="T460" s="2"/>
    </row>
    <row r="461" spans="1:20" ht="15.75">
      <c r="A461" s="1" t="s">
        <v>176</v>
      </c>
      <c r="B461" s="47" t="s">
        <v>177</v>
      </c>
      <c r="C461" s="48"/>
      <c r="D461" s="48"/>
      <c r="E461" s="48"/>
      <c r="F461" s="48"/>
      <c r="G461" s="48"/>
      <c r="H461" s="48"/>
      <c r="I461" s="48"/>
      <c r="J461" s="95"/>
      <c r="K461" s="95"/>
      <c r="L461" s="95"/>
      <c r="M461" s="95"/>
      <c r="N461" s="45"/>
      <c r="O461" s="45"/>
      <c r="P461" s="45"/>
      <c r="Q461" s="45"/>
      <c r="R461" s="45"/>
      <c r="S461" s="45"/>
      <c r="T461" s="2"/>
    </row>
    <row r="462" spans="1:20" ht="15.75">
      <c r="A462" s="1"/>
      <c r="B462" s="49" t="s">
        <v>178</v>
      </c>
      <c r="C462" s="48"/>
      <c r="D462" s="48"/>
      <c r="E462" s="48"/>
      <c r="F462" s="48"/>
      <c r="G462" s="48"/>
      <c r="H462" s="48"/>
      <c r="I462" s="48"/>
      <c r="J462" s="95"/>
      <c r="K462" s="95"/>
      <c r="L462" s="95"/>
      <c r="M462" s="95"/>
      <c r="N462" s="45"/>
      <c r="O462" s="45"/>
      <c r="P462" s="45"/>
      <c r="Q462" s="45"/>
      <c r="R462" s="45"/>
      <c r="S462" s="45"/>
      <c r="T462" s="2"/>
    </row>
    <row r="463" spans="1:20" ht="15.75">
      <c r="A463" s="1"/>
      <c r="B463" s="49" t="s">
        <v>179</v>
      </c>
      <c r="C463" s="48"/>
      <c r="D463" s="48"/>
      <c r="E463" s="48"/>
      <c r="F463" s="48"/>
      <c r="G463" s="48"/>
      <c r="H463" s="48"/>
      <c r="I463" s="48"/>
      <c r="J463" s="95"/>
      <c r="K463" s="95"/>
      <c r="L463" s="95"/>
      <c r="M463" s="95"/>
      <c r="N463" s="45"/>
      <c r="O463" s="45"/>
      <c r="P463" s="45"/>
      <c r="Q463" s="45"/>
      <c r="R463" s="45"/>
      <c r="S463" s="45"/>
      <c r="T463" s="2"/>
    </row>
    <row r="464" spans="1:20" ht="15.75">
      <c r="A464" s="1"/>
      <c r="B464" s="49"/>
      <c r="C464" s="48"/>
      <c r="D464" s="48"/>
      <c r="E464" s="48"/>
      <c r="F464" s="48"/>
      <c r="G464" s="48"/>
      <c r="H464" s="48"/>
      <c r="I464" s="48"/>
      <c r="J464" s="95"/>
      <c r="K464" s="95"/>
      <c r="L464" s="95"/>
      <c r="M464" s="95"/>
      <c r="N464" s="45"/>
      <c r="O464" s="45"/>
      <c r="P464" s="45"/>
      <c r="Q464" s="45"/>
      <c r="R464" s="45"/>
      <c r="S464" s="45"/>
      <c r="T464" s="2"/>
    </row>
    <row r="465" spans="1:20" ht="15.75">
      <c r="A465" s="1" t="s">
        <v>180</v>
      </c>
      <c r="B465" s="47" t="s">
        <v>181</v>
      </c>
      <c r="C465" s="48"/>
      <c r="D465" s="48"/>
      <c r="E465" s="48"/>
      <c r="F465" s="48"/>
      <c r="G465" s="48"/>
      <c r="H465" s="48"/>
      <c r="I465" s="48"/>
      <c r="J465" s="95"/>
      <c r="K465" s="95"/>
      <c r="L465" s="95"/>
      <c r="M465" s="95"/>
      <c r="N465" s="45"/>
      <c r="O465" s="45"/>
      <c r="P465" s="45"/>
      <c r="Q465" s="45"/>
      <c r="R465" s="45"/>
      <c r="S465" s="45"/>
      <c r="T465" s="2"/>
    </row>
    <row r="466" spans="1:20" ht="15.75">
      <c r="A466" s="1"/>
      <c r="B466" s="52"/>
      <c r="C466" s="48"/>
      <c r="D466" s="48"/>
      <c r="E466" s="48"/>
      <c r="F466" s="48"/>
      <c r="G466" s="48"/>
      <c r="H466" s="48"/>
      <c r="I466" s="48"/>
      <c r="J466" s="95"/>
      <c r="K466" s="95"/>
      <c r="L466" s="95"/>
      <c r="M466" s="95"/>
      <c r="N466" s="45"/>
      <c r="O466" s="45"/>
      <c r="P466" s="45"/>
      <c r="Q466" s="45"/>
      <c r="R466" s="45"/>
      <c r="S466" s="45"/>
      <c r="T466" s="2"/>
    </row>
    <row r="467" spans="1:20" ht="15.75">
      <c r="A467" s="1"/>
      <c r="B467" s="52"/>
      <c r="C467" s="48"/>
      <c r="D467" s="48"/>
      <c r="E467" s="48"/>
      <c r="F467" s="48"/>
      <c r="G467" s="48"/>
      <c r="H467" s="48"/>
      <c r="I467" s="48"/>
      <c r="J467" s="95"/>
      <c r="K467" s="95"/>
      <c r="L467" s="95"/>
      <c r="M467" s="95"/>
      <c r="N467" s="45"/>
      <c r="O467" s="45"/>
      <c r="P467" s="45"/>
      <c r="Q467" s="45"/>
      <c r="R467" s="45"/>
      <c r="S467" s="45"/>
      <c r="T467" s="2"/>
    </row>
    <row r="468" spans="1:20" ht="15.75">
      <c r="A468" s="1" t="s">
        <v>182</v>
      </c>
      <c r="B468" s="1" t="s">
        <v>183</v>
      </c>
      <c r="C468" s="48"/>
      <c r="D468" s="48"/>
      <c r="E468" s="48"/>
      <c r="F468" s="48"/>
      <c r="G468" s="48"/>
      <c r="H468" s="48"/>
      <c r="I468" s="48"/>
      <c r="J468" s="95"/>
      <c r="K468" s="95"/>
      <c r="L468" s="95"/>
      <c r="M468" s="95"/>
      <c r="N468" s="45"/>
      <c r="O468" s="45"/>
      <c r="P468" s="45"/>
      <c r="Q468" s="45"/>
      <c r="R468" s="45"/>
      <c r="S468" s="45"/>
      <c r="T468" s="2"/>
    </row>
    <row r="469" spans="1:20" ht="15.75">
      <c r="A469" s="1"/>
      <c r="B469" s="102" t="s">
        <v>212</v>
      </c>
      <c r="C469" s="48"/>
      <c r="D469" s="48"/>
      <c r="E469" s="48"/>
      <c r="F469" s="48"/>
      <c r="G469" s="48"/>
      <c r="H469" s="48"/>
      <c r="I469" s="48"/>
      <c r="J469" s="95"/>
      <c r="K469" s="95"/>
      <c r="L469" s="95"/>
      <c r="M469" s="95"/>
      <c r="N469" s="45"/>
      <c r="O469" s="45"/>
      <c r="P469" s="45"/>
      <c r="Q469" s="45"/>
      <c r="R469" s="45"/>
      <c r="S469" s="45"/>
      <c r="T469" s="2"/>
    </row>
    <row r="470" spans="1:20" ht="15.75">
      <c r="A470" s="1"/>
      <c r="B470" s="52"/>
      <c r="C470" s="48"/>
      <c r="D470" s="48"/>
      <c r="E470" s="48"/>
      <c r="F470" s="48"/>
      <c r="G470" s="48"/>
      <c r="H470" s="48"/>
      <c r="I470" s="48"/>
      <c r="J470" s="95"/>
      <c r="K470" s="95"/>
      <c r="L470" s="95"/>
      <c r="M470" s="95"/>
      <c r="N470" s="45"/>
      <c r="O470" s="45"/>
      <c r="P470" s="45"/>
      <c r="Q470" s="45"/>
      <c r="R470" s="45"/>
      <c r="S470" s="45"/>
      <c r="T470" s="2"/>
    </row>
    <row r="471" spans="1:20" ht="15.75">
      <c r="A471" s="1" t="s">
        <v>184</v>
      </c>
      <c r="B471" s="46" t="s">
        <v>185</v>
      </c>
      <c r="C471" s="48"/>
      <c r="D471" s="48"/>
      <c r="E471" s="48"/>
      <c r="F471" s="48"/>
      <c r="G471" s="48"/>
      <c r="H471" s="48"/>
      <c r="I471" s="48"/>
      <c r="J471" s="95"/>
      <c r="K471" s="95"/>
      <c r="L471" s="95"/>
      <c r="M471" s="95"/>
      <c r="N471" s="45"/>
      <c r="O471" s="45"/>
      <c r="P471" s="45"/>
      <c r="Q471" s="45"/>
      <c r="R471" s="45"/>
      <c r="S471" s="45"/>
      <c r="T471" s="2"/>
    </row>
    <row r="472" spans="1:20" ht="15.75">
      <c r="A472" s="1"/>
      <c r="B472" s="49" t="s">
        <v>186</v>
      </c>
      <c r="C472" s="48"/>
      <c r="D472" s="48"/>
      <c r="E472" s="48"/>
      <c r="F472" s="48"/>
      <c r="G472" s="48"/>
      <c r="H472" s="48"/>
      <c r="I472" s="48"/>
      <c r="J472" s="95"/>
      <c r="K472" s="95"/>
      <c r="L472" s="95"/>
      <c r="M472" s="95"/>
      <c r="N472" s="45"/>
      <c r="O472" s="45"/>
      <c r="P472" s="45"/>
      <c r="Q472" s="45"/>
      <c r="R472" s="45"/>
      <c r="S472" s="45"/>
      <c r="T472" s="2"/>
    </row>
    <row r="473" spans="1:20" ht="15.75">
      <c r="A473" s="1"/>
      <c r="B473" s="49" t="s">
        <v>187</v>
      </c>
      <c r="C473" s="48"/>
      <c r="D473" s="48"/>
      <c r="E473" s="48"/>
      <c r="F473" s="48"/>
      <c r="G473" s="48"/>
      <c r="H473" s="48"/>
      <c r="I473" s="48"/>
      <c r="J473" s="95"/>
      <c r="K473" s="95"/>
      <c r="L473" s="95"/>
      <c r="M473" s="95"/>
      <c r="N473" s="45"/>
      <c r="O473" s="45"/>
      <c r="P473" s="45"/>
      <c r="Q473" s="45"/>
      <c r="R473" s="45"/>
      <c r="S473" s="45"/>
      <c r="T473" s="2"/>
    </row>
    <row r="474" spans="1:20" ht="15.75">
      <c r="A474" s="52"/>
      <c r="B474" s="52"/>
      <c r="C474" s="48"/>
      <c r="D474" s="48"/>
      <c r="E474" s="48"/>
      <c r="F474" s="48"/>
      <c r="G474" s="48"/>
      <c r="H474" s="48"/>
      <c r="I474" s="48"/>
      <c r="J474" s="95"/>
      <c r="K474" s="95"/>
      <c r="L474" s="95"/>
      <c r="M474" s="95"/>
      <c r="N474" s="45"/>
      <c r="O474" s="45"/>
      <c r="P474" s="45"/>
      <c r="Q474" s="45"/>
      <c r="R474" s="45"/>
      <c r="S474" s="45"/>
      <c r="T474" s="2"/>
    </row>
    <row r="475" spans="1:20" ht="15.75">
      <c r="A475" s="1" t="s">
        <v>188</v>
      </c>
      <c r="B475" s="46" t="s">
        <v>189</v>
      </c>
      <c r="C475" s="48"/>
      <c r="D475" s="48"/>
      <c r="E475" s="48"/>
      <c r="F475" s="48"/>
      <c r="G475" s="48"/>
      <c r="H475" s="48"/>
      <c r="I475" s="48"/>
      <c r="J475" s="95"/>
      <c r="K475" s="95"/>
      <c r="L475" s="95"/>
      <c r="M475" s="95"/>
      <c r="N475" s="45"/>
      <c r="O475" s="45"/>
      <c r="P475" s="45"/>
      <c r="Q475" s="45"/>
      <c r="R475" s="45"/>
      <c r="S475" s="45"/>
      <c r="T475" s="2"/>
    </row>
    <row r="476" spans="1:20" ht="15.75">
      <c r="A476" s="52"/>
      <c r="B476" s="49" t="s">
        <v>186</v>
      </c>
      <c r="C476" s="48"/>
      <c r="D476" s="48"/>
      <c r="E476" s="48"/>
      <c r="F476" s="48"/>
      <c r="G476" s="48"/>
      <c r="H476" s="48"/>
      <c r="I476" s="48"/>
      <c r="J476" s="95"/>
      <c r="K476" s="95"/>
      <c r="L476" s="95"/>
      <c r="M476" s="95"/>
      <c r="N476" s="45"/>
      <c r="O476" s="45"/>
      <c r="P476" s="45"/>
      <c r="Q476" s="45"/>
      <c r="R476" s="45"/>
      <c r="S476" s="45"/>
      <c r="T476" s="2"/>
    </row>
    <row r="477" spans="1:20" ht="15.75">
      <c r="A477" s="52"/>
      <c r="B477" s="49" t="s">
        <v>187</v>
      </c>
      <c r="C477" s="48"/>
      <c r="D477" s="48"/>
      <c r="E477" s="48"/>
      <c r="F477" s="48"/>
      <c r="G477" s="48"/>
      <c r="H477" s="48"/>
      <c r="I477" s="48"/>
      <c r="J477" s="95"/>
      <c r="K477" s="95"/>
      <c r="L477" s="95"/>
      <c r="M477" s="95"/>
      <c r="N477" s="45"/>
      <c r="O477" s="45"/>
      <c r="P477" s="45"/>
      <c r="Q477" s="45"/>
      <c r="R477" s="45"/>
      <c r="S477" s="45"/>
      <c r="T477" s="2"/>
    </row>
    <row r="478" spans="1:20" ht="15.75">
      <c r="A478" s="52"/>
      <c r="B478" s="52"/>
      <c r="C478" s="48"/>
      <c r="D478" s="48"/>
      <c r="E478" s="48"/>
      <c r="F478" s="48"/>
      <c r="G478" s="48"/>
      <c r="H478" s="48"/>
      <c r="I478" s="48"/>
      <c r="J478" s="95"/>
      <c r="K478" s="95"/>
      <c r="L478" s="95"/>
      <c r="M478" s="95"/>
      <c r="N478" s="45"/>
      <c r="O478" s="45"/>
      <c r="P478" s="45"/>
      <c r="Q478" s="45"/>
      <c r="R478" s="45"/>
      <c r="S478" s="45"/>
      <c r="T478" s="2"/>
    </row>
    <row r="479" spans="1:20" ht="15.75">
      <c r="A479" s="1" t="s">
        <v>190</v>
      </c>
      <c r="B479" s="46" t="s">
        <v>191</v>
      </c>
      <c r="C479" s="48"/>
      <c r="D479" s="48"/>
      <c r="E479" s="48"/>
      <c r="F479" s="48"/>
      <c r="G479" s="48"/>
      <c r="H479" s="48"/>
      <c r="I479" s="48"/>
      <c r="J479" s="95"/>
      <c r="K479" s="95"/>
      <c r="L479" s="95"/>
      <c r="M479" s="95"/>
      <c r="N479" s="45"/>
      <c r="O479" s="45"/>
      <c r="P479" s="45"/>
      <c r="Q479" s="45"/>
      <c r="R479" s="45"/>
      <c r="S479" s="45"/>
      <c r="T479" s="2"/>
    </row>
    <row r="480" spans="1:20" ht="15.75">
      <c r="A480" s="52"/>
      <c r="B480" s="49" t="s">
        <v>192</v>
      </c>
      <c r="C480" s="48"/>
      <c r="D480" s="48"/>
      <c r="E480" s="48"/>
      <c r="F480" s="48"/>
      <c r="G480" s="48"/>
      <c r="H480" s="48"/>
      <c r="I480" s="48"/>
      <c r="J480" s="95"/>
      <c r="K480" s="95"/>
      <c r="L480" s="95"/>
      <c r="M480" s="95"/>
      <c r="N480" s="45"/>
      <c r="O480" s="45"/>
      <c r="P480" s="45"/>
      <c r="Q480" s="45"/>
      <c r="R480" s="45"/>
      <c r="S480" s="45"/>
      <c r="T480" s="2"/>
    </row>
    <row r="481" spans="1:20" ht="15.75">
      <c r="A481" s="52"/>
      <c r="B481" s="49" t="s">
        <v>193</v>
      </c>
      <c r="C481" s="48"/>
      <c r="D481" s="48"/>
      <c r="E481" s="48"/>
      <c r="F481" s="48"/>
      <c r="G481" s="48"/>
      <c r="H481" s="48"/>
      <c r="I481" s="48"/>
      <c r="J481" s="95"/>
      <c r="K481" s="95"/>
      <c r="L481" s="95"/>
      <c r="M481" s="95"/>
      <c r="N481" s="45"/>
      <c r="O481" s="45"/>
      <c r="P481" s="45"/>
      <c r="Q481" s="45"/>
      <c r="R481" s="45"/>
      <c r="S481" s="45"/>
      <c r="T481" s="2"/>
    </row>
    <row r="482" spans="1:20" ht="15.75">
      <c r="A482" s="52"/>
      <c r="B482" s="49"/>
      <c r="C482" s="48"/>
      <c r="D482" s="48"/>
      <c r="E482" s="48"/>
      <c r="F482" s="48"/>
      <c r="G482" s="48"/>
      <c r="H482" s="48"/>
      <c r="I482" s="48"/>
      <c r="J482" s="95"/>
      <c r="K482" s="95"/>
      <c r="L482" s="95"/>
      <c r="M482" s="95"/>
      <c r="N482" s="45"/>
      <c r="O482" s="45"/>
      <c r="P482" s="45"/>
      <c r="Q482" s="45"/>
      <c r="R482" s="45"/>
      <c r="S482" s="45"/>
      <c r="T482" s="2"/>
    </row>
    <row r="483" spans="1:20" ht="15.75">
      <c r="A483" s="52"/>
      <c r="B483" s="49"/>
      <c r="C483" s="48"/>
      <c r="D483" s="48"/>
      <c r="E483" s="48"/>
      <c r="F483" s="48"/>
      <c r="G483" s="48"/>
      <c r="H483" s="48"/>
      <c r="I483" s="48"/>
      <c r="J483" s="95"/>
      <c r="K483" s="95"/>
      <c r="L483" s="95"/>
      <c r="M483" s="95"/>
      <c r="N483" s="45"/>
      <c r="O483" s="45"/>
      <c r="P483" s="45"/>
      <c r="Q483" s="45"/>
      <c r="R483" s="45"/>
      <c r="S483" s="45"/>
      <c r="T483" s="2"/>
    </row>
    <row r="484" spans="1:20" ht="15.75">
      <c r="A484" s="52"/>
      <c r="B484" s="49"/>
      <c r="C484" s="48"/>
      <c r="D484" s="48"/>
      <c r="E484" s="48"/>
      <c r="F484" s="48"/>
      <c r="G484" s="48"/>
      <c r="H484" s="48"/>
      <c r="I484" s="48"/>
      <c r="J484" s="95"/>
      <c r="K484" s="95"/>
      <c r="L484" s="95"/>
      <c r="M484" s="95"/>
      <c r="N484" s="45"/>
      <c r="O484" s="45"/>
      <c r="P484" s="45"/>
      <c r="Q484" s="45"/>
      <c r="R484" s="45"/>
      <c r="S484" s="45"/>
      <c r="T484" s="2"/>
    </row>
    <row r="485" spans="1:20" ht="15.75">
      <c r="A485" s="52"/>
      <c r="B485" s="49"/>
      <c r="C485" s="48"/>
      <c r="D485" s="48"/>
      <c r="E485" s="48"/>
      <c r="F485" s="48"/>
      <c r="G485" s="48"/>
      <c r="H485" s="48"/>
      <c r="I485" s="48"/>
      <c r="J485" s="95"/>
      <c r="K485" s="95"/>
      <c r="L485" s="95"/>
      <c r="M485" s="95"/>
      <c r="N485" s="45"/>
      <c r="O485" s="45"/>
      <c r="P485" s="45"/>
      <c r="Q485" s="45"/>
      <c r="R485" s="45"/>
      <c r="S485" s="45"/>
      <c r="T485" s="2"/>
    </row>
    <row r="486" spans="1:20" ht="15.75">
      <c r="A486" s="52"/>
      <c r="B486" s="49"/>
      <c r="C486" s="48"/>
      <c r="D486" s="48"/>
      <c r="E486" s="48"/>
      <c r="F486" s="48"/>
      <c r="G486" s="48"/>
      <c r="H486" s="48"/>
      <c r="I486" s="48"/>
      <c r="J486" s="95"/>
      <c r="K486" s="95"/>
      <c r="L486" s="95"/>
      <c r="M486" s="95"/>
      <c r="N486" s="45"/>
      <c r="O486" s="45"/>
      <c r="P486" s="45"/>
      <c r="Q486" s="45"/>
      <c r="R486" s="45"/>
      <c r="S486" s="45"/>
      <c r="T486" s="2"/>
    </row>
    <row r="487" spans="1:20" ht="15.75">
      <c r="A487" s="52"/>
      <c r="B487" s="49"/>
      <c r="C487" s="48"/>
      <c r="D487" s="48"/>
      <c r="E487" s="48"/>
      <c r="F487" s="48"/>
      <c r="G487" s="48"/>
      <c r="H487" s="48"/>
      <c r="I487" s="48"/>
      <c r="J487" s="95"/>
      <c r="K487" s="95"/>
      <c r="L487" s="95"/>
      <c r="M487" s="95"/>
      <c r="N487" s="45"/>
      <c r="O487" s="45"/>
      <c r="P487" s="45"/>
      <c r="Q487" s="45"/>
      <c r="R487" s="45"/>
      <c r="S487" s="45"/>
      <c r="T487" s="2"/>
    </row>
    <row r="488" spans="1:20" ht="15.75">
      <c r="A488" s="1" t="s">
        <v>194</v>
      </c>
      <c r="B488" s="46" t="s">
        <v>195</v>
      </c>
      <c r="C488" s="49"/>
      <c r="D488" s="49"/>
      <c r="E488" s="49"/>
      <c r="F488" s="49"/>
      <c r="G488" s="49"/>
      <c r="H488" s="49"/>
      <c r="I488" s="49"/>
      <c r="J488" s="95"/>
      <c r="K488" s="95"/>
      <c r="L488" s="95"/>
      <c r="M488" s="95"/>
      <c r="N488" s="45"/>
      <c r="O488" s="45"/>
      <c r="P488" s="45"/>
      <c r="Q488" s="45"/>
      <c r="R488" s="45"/>
      <c r="S488" s="45"/>
      <c r="T488" s="2"/>
    </row>
    <row r="489" spans="1:20" ht="15.75">
      <c r="A489" s="71"/>
      <c r="B489" s="49"/>
      <c r="C489" s="49"/>
      <c r="D489" s="49"/>
      <c r="E489" s="49"/>
      <c r="F489" s="49"/>
      <c r="G489" s="49"/>
      <c r="H489" s="4" t="s">
        <v>96</v>
      </c>
      <c r="I489" s="4" t="s">
        <v>96</v>
      </c>
      <c r="M489" s="95"/>
      <c r="N489" s="45"/>
      <c r="O489" s="45"/>
      <c r="P489" s="45"/>
      <c r="Q489" s="45"/>
      <c r="R489" s="45"/>
      <c r="S489" s="45"/>
      <c r="T489" s="2"/>
    </row>
    <row r="490" spans="1:20" ht="15.75">
      <c r="A490" s="71"/>
      <c r="B490" s="49" t="s">
        <v>196</v>
      </c>
      <c r="C490" s="49"/>
      <c r="D490" s="49"/>
      <c r="E490" s="49"/>
      <c r="F490" s="49"/>
      <c r="G490" s="49"/>
      <c r="H490" s="6" t="s">
        <v>18</v>
      </c>
      <c r="I490" s="6" t="s">
        <v>19</v>
      </c>
      <c r="M490" s="95"/>
      <c r="N490" s="45"/>
      <c r="O490" s="45"/>
      <c r="P490" s="45"/>
      <c r="Q490" s="45"/>
      <c r="R490" s="45"/>
      <c r="S490" s="45"/>
      <c r="T490" s="2"/>
    </row>
    <row r="491" spans="1:20" ht="15.75">
      <c r="A491" s="71"/>
      <c r="B491" s="49"/>
      <c r="C491" s="49"/>
      <c r="D491" s="49"/>
      <c r="E491" s="49"/>
      <c r="F491" s="49"/>
      <c r="G491" s="49"/>
      <c r="H491" s="4" t="s">
        <v>32</v>
      </c>
      <c r="I491" s="4" t="s">
        <v>32</v>
      </c>
      <c r="M491" s="95"/>
      <c r="N491" s="45"/>
      <c r="O491" s="45"/>
      <c r="P491" s="45"/>
      <c r="Q491" s="45"/>
      <c r="R491" s="45"/>
      <c r="S491" s="45"/>
      <c r="T491" s="2"/>
    </row>
    <row r="492" spans="1:20" ht="15.75">
      <c r="A492" s="71"/>
      <c r="B492" s="49"/>
      <c r="C492" s="49"/>
      <c r="D492" s="49"/>
      <c r="E492" s="49"/>
      <c r="F492" s="49"/>
      <c r="G492" s="49"/>
      <c r="H492" s="49"/>
      <c r="I492" s="49"/>
      <c r="N492" s="45"/>
      <c r="O492" s="45"/>
      <c r="P492" s="45"/>
      <c r="Q492" s="45"/>
      <c r="R492" s="45"/>
      <c r="S492" s="45"/>
      <c r="T492" s="2"/>
    </row>
    <row r="493" spans="1:20" ht="15.75">
      <c r="A493" s="71"/>
      <c r="B493" s="49" t="s">
        <v>197</v>
      </c>
      <c r="C493" s="49"/>
      <c r="D493" s="49"/>
      <c r="E493" s="49"/>
      <c r="F493" s="49"/>
      <c r="G493" s="49"/>
      <c r="H493" s="49"/>
      <c r="I493" s="49"/>
      <c r="N493" s="45"/>
      <c r="O493" s="45"/>
      <c r="P493" s="45"/>
      <c r="Q493" s="45"/>
      <c r="R493" s="45"/>
      <c r="S493" s="45"/>
      <c r="T493" s="2"/>
    </row>
    <row r="494" spans="1:20" ht="15.75">
      <c r="A494" s="71"/>
      <c r="B494" s="103" t="s">
        <v>198</v>
      </c>
      <c r="C494" s="49"/>
      <c r="D494" s="49"/>
      <c r="E494" s="49"/>
      <c r="F494" s="49"/>
      <c r="G494" s="49"/>
      <c r="H494" s="7">
        <f>201258+42815+250-42+39005</f>
        <v>283286</v>
      </c>
      <c r="I494" s="50">
        <v>201258</v>
      </c>
      <c r="N494" s="45"/>
      <c r="O494" s="45"/>
      <c r="P494" s="45"/>
      <c r="Q494" s="45"/>
      <c r="R494" s="45"/>
      <c r="S494" s="45"/>
      <c r="T494" s="2"/>
    </row>
    <row r="495" spans="1:20" ht="15.75">
      <c r="A495" s="71"/>
      <c r="B495" s="103" t="s">
        <v>199</v>
      </c>
      <c r="C495" s="49"/>
      <c r="D495" s="49"/>
      <c r="E495" s="49"/>
      <c r="F495" s="49"/>
      <c r="G495" s="49"/>
      <c r="H495" s="8">
        <f>-5570-62-63-62-63</f>
        <v>-5820</v>
      </c>
      <c r="I495" s="69">
        <v>-5570</v>
      </c>
      <c r="N495" s="45"/>
      <c r="O495" s="45"/>
      <c r="P495" s="45"/>
      <c r="Q495" s="45"/>
      <c r="R495" s="45"/>
      <c r="S495" s="45"/>
      <c r="T495" s="2"/>
    </row>
    <row r="496" spans="1:20" ht="15.75">
      <c r="A496" s="71"/>
      <c r="B496" s="49"/>
      <c r="C496" s="49"/>
      <c r="D496" s="49"/>
      <c r="E496" s="49"/>
      <c r="F496" s="49"/>
      <c r="G496" s="49"/>
      <c r="H496" s="7">
        <f>SUM(H494:H495)</f>
        <v>277466</v>
      </c>
      <c r="I496" s="50">
        <f>SUM(I494:I495)</f>
        <v>195688</v>
      </c>
      <c r="N496" s="45"/>
      <c r="O496" s="45"/>
      <c r="P496" s="45"/>
      <c r="Q496" s="45"/>
      <c r="R496" s="45"/>
      <c r="S496" s="45"/>
      <c r="T496" s="2"/>
    </row>
    <row r="497" spans="1:20" ht="15.75">
      <c r="A497" s="71"/>
      <c r="B497" s="49" t="s">
        <v>200</v>
      </c>
      <c r="C497" s="49"/>
      <c r="D497" s="49"/>
      <c r="E497" s="49"/>
      <c r="F497" s="49"/>
      <c r="G497" s="49"/>
      <c r="H497" s="7">
        <v>-79578</v>
      </c>
      <c r="I497" s="50">
        <v>-33646</v>
      </c>
      <c r="N497" s="45"/>
      <c r="O497" s="45"/>
      <c r="P497" s="45"/>
      <c r="Q497" s="45"/>
      <c r="R497" s="45"/>
      <c r="S497" s="45"/>
      <c r="T497" s="2"/>
    </row>
    <row r="498" spans="1:20" ht="16.5" thickBot="1">
      <c r="A498" s="71"/>
      <c r="B498" s="49" t="s">
        <v>201</v>
      </c>
      <c r="C498" s="49"/>
      <c r="D498" s="49"/>
      <c r="E498" s="49"/>
      <c r="F498" s="49"/>
      <c r="G498" s="49"/>
      <c r="H498" s="9">
        <f>SUM(H496:H497)</f>
        <v>197888</v>
      </c>
      <c r="I498" s="66">
        <f>SUM(I496:I497)</f>
        <v>162042</v>
      </c>
      <c r="N498" s="45"/>
      <c r="O498" s="45"/>
      <c r="P498" s="45"/>
      <c r="Q498" s="45"/>
      <c r="R498" s="45"/>
      <c r="S498" s="45"/>
      <c r="T498" s="2"/>
    </row>
    <row r="499" spans="1:20" ht="15.75">
      <c r="A499" s="71"/>
      <c r="H499" s="7"/>
      <c r="N499" s="45"/>
      <c r="O499" s="45"/>
      <c r="P499" s="45"/>
      <c r="Q499" s="45"/>
      <c r="R499" s="45"/>
      <c r="S499" s="45"/>
      <c r="T499" s="2"/>
    </row>
    <row r="500" spans="1:20" ht="15.75">
      <c r="A500" s="1" t="s">
        <v>202</v>
      </c>
      <c r="B500" s="46" t="s">
        <v>203</v>
      </c>
      <c r="C500" s="49"/>
      <c r="H500" s="5"/>
      <c r="N500" s="45"/>
      <c r="O500" s="45"/>
      <c r="P500" s="45"/>
      <c r="Q500" s="45"/>
      <c r="R500" s="45"/>
      <c r="S500" s="45"/>
      <c r="T500" s="2"/>
    </row>
    <row r="501" spans="2:20" ht="15.75">
      <c r="B501" s="2" t="s">
        <v>204</v>
      </c>
      <c r="N501" s="45"/>
      <c r="O501" s="45"/>
      <c r="P501" s="45"/>
      <c r="Q501" s="45"/>
      <c r="R501" s="45"/>
      <c r="S501" s="45"/>
      <c r="T501" s="2"/>
    </row>
    <row r="502" spans="2:20" ht="15.75">
      <c r="B502" s="2" t="s">
        <v>205</v>
      </c>
      <c r="N502" s="45"/>
      <c r="O502" s="45"/>
      <c r="P502" s="45"/>
      <c r="Q502" s="45"/>
      <c r="R502" s="45"/>
      <c r="S502" s="45"/>
      <c r="T502" s="2"/>
    </row>
    <row r="503" spans="14:20" ht="15.75">
      <c r="N503" s="45"/>
      <c r="O503" s="45"/>
      <c r="P503" s="45"/>
      <c r="Q503" s="45"/>
      <c r="R503" s="45"/>
      <c r="S503" s="45"/>
      <c r="T503" s="2"/>
    </row>
    <row r="504" spans="1:20" ht="15.75">
      <c r="A504" s="1" t="s">
        <v>206</v>
      </c>
      <c r="B504" s="1" t="s">
        <v>207</v>
      </c>
      <c r="N504" s="45"/>
      <c r="O504" s="45"/>
      <c r="P504" s="45"/>
      <c r="Q504" s="45"/>
      <c r="R504" s="45"/>
      <c r="S504" s="45"/>
      <c r="T504" s="2"/>
    </row>
    <row r="505" ht="15.75"/>
    <row r="506" spans="10:20" ht="15.75">
      <c r="J506" s="136"/>
      <c r="M506" s="45"/>
      <c r="N506" s="45"/>
      <c r="O506" s="45"/>
      <c r="P506" s="45"/>
      <c r="Q506" s="45"/>
      <c r="R506" s="45"/>
      <c r="S506" s="45"/>
      <c r="T506" s="2"/>
    </row>
    <row r="507" spans="11:20" ht="15.75">
      <c r="K507" s="106"/>
      <c r="L507" s="106"/>
      <c r="M507" s="45"/>
      <c r="N507" s="45"/>
      <c r="O507" s="45"/>
      <c r="P507" s="45"/>
      <c r="Q507" s="45"/>
      <c r="R507" s="45"/>
      <c r="S507" s="45"/>
      <c r="T507" s="2"/>
    </row>
    <row r="508" spans="11:20" ht="15.75">
      <c r="K508" s="106"/>
      <c r="L508" s="106"/>
      <c r="M508" s="45"/>
      <c r="N508" s="45"/>
      <c r="O508" s="45"/>
      <c r="P508" s="45"/>
      <c r="Q508" s="45"/>
      <c r="R508" s="45"/>
      <c r="S508" s="45"/>
      <c r="T508" s="2"/>
    </row>
  </sheetData>
  <sheetProtection/>
  <mergeCells count="28">
    <mergeCell ref="F238:G238"/>
    <mergeCell ref="H238:I238"/>
    <mergeCell ref="F239:G239"/>
    <mergeCell ref="H239:I239"/>
    <mergeCell ref="F220:G220"/>
    <mergeCell ref="H220:I220"/>
    <mergeCell ref="F221:G221"/>
    <mergeCell ref="H221:I221"/>
    <mergeCell ref="G163:H163"/>
    <mergeCell ref="G175:H175"/>
    <mergeCell ref="F237:G237"/>
    <mergeCell ref="H237:I237"/>
    <mergeCell ref="F200:G200"/>
    <mergeCell ref="H200:I200"/>
    <mergeCell ref="F201:G201"/>
    <mergeCell ref="H201:I201"/>
    <mergeCell ref="F219:G219"/>
    <mergeCell ref="H219:I219"/>
    <mergeCell ref="F199:G199"/>
    <mergeCell ref="H199:I199"/>
    <mergeCell ref="F55:G55"/>
    <mergeCell ref="H55:I55"/>
    <mergeCell ref="F56:G56"/>
    <mergeCell ref="H56:I56"/>
    <mergeCell ref="F57:G57"/>
    <mergeCell ref="H57:I57"/>
    <mergeCell ref="G110:H110"/>
    <mergeCell ref="G122:H122"/>
  </mergeCells>
  <printOptions/>
  <pageMargins left="0.7" right="0.55" top="0.75" bottom="0.5" header="0.3" footer="0.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perak corp</dc:creator>
  <cp:keywords/>
  <dc:description/>
  <cp:lastModifiedBy>kychoo</cp:lastModifiedBy>
  <cp:lastPrinted>2013-02-27T10:39:37Z</cp:lastPrinted>
  <dcterms:created xsi:type="dcterms:W3CDTF">2013-02-27T07:40:25Z</dcterms:created>
  <dcterms:modified xsi:type="dcterms:W3CDTF">2013-02-27T10:40:26Z</dcterms:modified>
  <cp:category/>
  <cp:version/>
  <cp:contentType/>
  <cp:contentStatus/>
</cp:coreProperties>
</file>